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2"/>
  </bookViews>
  <sheets>
    <sheet name="ปร.6" sheetId="1" r:id="rId1"/>
    <sheet name="ปร4.1" sheetId="2" r:id="rId2"/>
    <sheet name="ปร.41-9" sheetId="3" r:id="rId3"/>
    <sheet name="ค่า F" sheetId="4" r:id="rId4"/>
  </sheets>
  <externalReferences>
    <externalReference r:id="rId7"/>
    <externalReference r:id="rId8"/>
    <externalReference r:id="rId9"/>
  </externalReferences>
  <definedNames>
    <definedName name="_xlfn.BAHTTEXT" hidden="1">#NAME?</definedName>
    <definedName name="factor" localSheetId="3">'ค่า F'!$B$10:$B$33</definedName>
    <definedName name="_xlnm.Print_Titles" localSheetId="2">'ปร.41-9'!$1:$5</definedName>
  </definedNames>
  <calcPr fullCalcOnLoad="1"/>
</workbook>
</file>

<file path=xl/sharedStrings.xml><?xml version="1.0" encoding="utf-8"?>
<sst xmlns="http://schemas.openxmlformats.org/spreadsheetml/2006/main" count="585" uniqueCount="364">
  <si>
    <t>รายการ</t>
  </si>
  <si>
    <t>หมายเหตุ</t>
  </si>
  <si>
    <t xml:space="preserve"> โครงการก่อสร้าง</t>
  </si>
  <si>
    <t xml:space="preserve"> สถานที่ก่อสร้าง</t>
  </si>
  <si>
    <t>ลำดับ</t>
  </si>
  <si>
    <t>สรุปหมวดงาน</t>
  </si>
  <si>
    <t>พื้นที่อาคาร</t>
  </si>
  <si>
    <t>จำนวน</t>
  </si>
  <si>
    <t>หน่วย</t>
  </si>
  <si>
    <t>ค่าแรงงาน</t>
  </si>
  <si>
    <t>ต่อหน่วย</t>
  </si>
  <si>
    <t>ชุด</t>
  </si>
  <si>
    <t>จุด</t>
  </si>
  <si>
    <t>รวมเงิน</t>
  </si>
  <si>
    <t>ค่าวัสดุ</t>
  </si>
  <si>
    <t>เป็นเงิน</t>
  </si>
  <si>
    <t xml:space="preserve"> ลวดผูกเหล็ก</t>
  </si>
  <si>
    <t>รวม</t>
  </si>
  <si>
    <t>ก่ออิฐครึ่งแผ่น</t>
  </si>
  <si>
    <t>ฉาบปูนเรียบ</t>
  </si>
  <si>
    <t>ฉาบปูนโครงสร้าง</t>
  </si>
  <si>
    <t>เอ็น-ทับหลัง คสล.</t>
  </si>
  <si>
    <t>เหล็กดัด</t>
  </si>
  <si>
    <t>มุ้งลวดกรอบอลูมิเนียมถอดได้</t>
  </si>
  <si>
    <t>ลบ.ม.</t>
  </si>
  <si>
    <t>ตร.ม.</t>
  </si>
  <si>
    <t>กก.</t>
  </si>
  <si>
    <t>ต้น</t>
  </si>
  <si>
    <t>ท่อน</t>
  </si>
  <si>
    <t>แผ่น</t>
  </si>
  <si>
    <t>คู่</t>
  </si>
  <si>
    <t>ม.</t>
  </si>
  <si>
    <t>ตร.ฟ.</t>
  </si>
  <si>
    <t>เกล็ด</t>
  </si>
  <si>
    <t>ก๊อกน้ำโลหะชุบโครเมี่ยม</t>
  </si>
  <si>
    <t xml:space="preserve">  -  Dia.  4"</t>
  </si>
  <si>
    <t xml:space="preserve">  -  Dia.  2"</t>
  </si>
  <si>
    <t xml:space="preserve">       สรุปราคาค่าวัสดุและแรงงาน</t>
  </si>
  <si>
    <t>ทรายถม</t>
  </si>
  <si>
    <t>ตะปู</t>
  </si>
  <si>
    <t>แผ่นเหล็กหนา  6  มม.</t>
  </si>
  <si>
    <t xml:space="preserve"> -   0.15 x 0.15 ม.</t>
  </si>
  <si>
    <t xml:space="preserve"> -   0.20 x 0.15 ม.</t>
  </si>
  <si>
    <t xml:space="preserve"> -   เชื่อมยึดจันทันและดั้งเหล็ก</t>
  </si>
  <si>
    <t>ค่าแรงประกอบติดตั้งโครงหลังคาเหล็ก</t>
  </si>
  <si>
    <t>ครอบ คสล.ทับแนวกระเบื้อง</t>
  </si>
  <si>
    <t>ไม้บัวทับแนวฝ้า</t>
  </si>
  <si>
    <t>ผิวแต่งเรียบ</t>
  </si>
  <si>
    <t>วงกบไม้เนื้อแข็ง  2" x 4"</t>
  </si>
  <si>
    <t>กระจกฝ้าหนา  5  มม.</t>
  </si>
  <si>
    <t>เกร็ดกระจกฝ้าหนา  5  มม.</t>
  </si>
  <si>
    <t xml:space="preserve"> -    4" x 0.45 ม.</t>
  </si>
  <si>
    <t xml:space="preserve"> -    4" x 0.50 ม.</t>
  </si>
  <si>
    <t xml:space="preserve"> -    4" x 0.70 ม.</t>
  </si>
  <si>
    <t>ป1 ประตูบานเปิดไม้อัดยางกาวทนน้ำ</t>
  </si>
  <si>
    <t xml:space="preserve">  ขนาด  0.80 x 2.00 ม.</t>
  </si>
  <si>
    <t>ป2 ประตูบานเปิดไม้อัดยางกาวทนน้ำ</t>
  </si>
  <si>
    <t xml:space="preserve">  ขนาด  0.70 x 2.00 ม.</t>
  </si>
  <si>
    <t>ป5 ประตูบานเปิดมุ้งลวดกรอบอลูมิเนียม</t>
  </si>
  <si>
    <t>น3  หน้าต่างบานเกล็ดปรับมุม กรอบเกล็ดเหล็ก</t>
  </si>
  <si>
    <t>อบสีบรอนซ์  12  เกล็ด  พร้อมมือหมุน</t>
  </si>
  <si>
    <t>บานเปิดช่องท่อ  บานไม้อัดยางเปิดคู่</t>
  </si>
  <si>
    <t xml:space="preserve">  ขนาด  0.30 x 0.70 ม.</t>
  </si>
  <si>
    <t>ที่ใส่กระดาษชำระ  6" x 6"</t>
  </si>
  <si>
    <t>ชั้นวางของพลาสติกยาว 20"</t>
  </si>
  <si>
    <t>ขอแขวนผ้าชุบโครเมี่ยม แบบ 2 ขอ</t>
  </si>
  <si>
    <t>ราวแขวนผ้าพลาสติก 4 หุน ยาว 0.60 ม.</t>
  </si>
  <si>
    <t>ที่ใส่สบู่ชนิดฝังผนัง 4" x 8"</t>
  </si>
  <si>
    <t>ก๊อกน้ำก้านยาวแบบมือหมุน</t>
  </si>
  <si>
    <t>ตะแกรงกรองผงชุบโครเมี่ยม</t>
  </si>
  <si>
    <t xml:space="preserve">  -  Dia.   3/4"</t>
  </si>
  <si>
    <t>ท่อส้วมท่อ P.V.C.ชั้น 8.5</t>
  </si>
  <si>
    <t>ท่อน้ำทิ้ง ท่อ PVC.  ชั้น  8.5</t>
  </si>
  <si>
    <t xml:space="preserve">  -  Dia.  2 1/2" </t>
  </si>
  <si>
    <t>ท่อระบายอากาศ  ท่อ PVC  ชั้น  8.5</t>
  </si>
  <si>
    <t xml:space="preserve">  -  Dia.  1 1/4" </t>
  </si>
  <si>
    <t>บ่อพัก คสล.ขนาด  0.40 x 0.40 ม.</t>
  </si>
  <si>
    <t>สวิทช์ฝังผนัง</t>
  </si>
  <si>
    <t xml:space="preserve"> -   1S</t>
  </si>
  <si>
    <t xml:space="preserve"> -   2S</t>
  </si>
  <si>
    <t>เต้ารับฝังผนังแบบคู่  (มีสายดิน)</t>
  </si>
  <si>
    <t>เดินสายไฟฟ้าเดินลอย</t>
  </si>
  <si>
    <t>สายเมนต์ไฟฟ้า  THW 2 x 10 ตร.มม.</t>
  </si>
  <si>
    <t>สีน้ำมัน</t>
  </si>
  <si>
    <t>บันไดพร้อมราวลูกกรงบันไดไม้เนื้อแข็ง</t>
  </si>
  <si>
    <t>ตัว</t>
  </si>
  <si>
    <t>บ่อ</t>
  </si>
  <si>
    <t>ขุดดิน - ถมคืน(ดินทั่วไป)</t>
  </si>
  <si>
    <t>น้ำยากันซึม</t>
  </si>
  <si>
    <t>ฝักบัวสายอ่อนชำระ</t>
  </si>
  <si>
    <t>รางระบายน้ำฝนสังกะสี  เบอร์  26        8"</t>
  </si>
  <si>
    <t>ท่อระบายน้ำฝนสังกะสี  เบอร์  26     Dia  3"</t>
  </si>
  <si>
    <t>ค่าแรงมุงหลังคากระเบื้อง</t>
  </si>
  <si>
    <t>กระเบื้องแผ่นเรียบไฟเบอร์ซิเมนต์ หนา  4  มม.</t>
  </si>
  <si>
    <t>เคร่าเหล็กอาบสังกะสี  @ 0.40 มx1.00 ม.#</t>
  </si>
  <si>
    <t>ฝักบัวอาบน้ำสายโครเมีย่มพร้อมก๊อกปิดเปิดน้ำ</t>
  </si>
  <si>
    <t>บาน</t>
  </si>
  <si>
    <t>ระบบป้องกันและกำจัดปลวก</t>
  </si>
  <si>
    <t>ตร.ม</t>
  </si>
  <si>
    <t>ท่อน้ำใช้ ท่อ พีวีซี  ชั้น 13.5</t>
  </si>
  <si>
    <t xml:space="preserve">ช่องทำความสะอาดท่อ (CO) Dia.  2 1/2" </t>
  </si>
  <si>
    <t>ช่องทำความสะอาดท่อ (CO) Dia.  4"</t>
  </si>
  <si>
    <t xml:space="preserve">    งานระบบโทรศัพท์</t>
  </si>
  <si>
    <t xml:space="preserve"> 9.2 TERMINAL BOX</t>
  </si>
  <si>
    <t xml:space="preserve">  9.1 TELEPHONE  OUTLET</t>
  </si>
  <si>
    <t xml:space="preserve">  9.4 เดินสายลอยโทรศัพท์</t>
  </si>
  <si>
    <t xml:space="preserve">  9.3 เครื่องรับโทรศัพท์ แบบอนาล๊อก</t>
  </si>
  <si>
    <t>โถส้วมนั่งราบชนิดชักโครก</t>
  </si>
  <si>
    <t>กระจกเงา</t>
  </si>
  <si>
    <t>เหมา</t>
  </si>
  <si>
    <t>ไม้เสา 4x4x1.00 ม.</t>
  </si>
  <si>
    <t>ไม้เสา 3x3x1.00 ม.</t>
  </si>
  <si>
    <t>ไม้คาน  1 1/2x6"x1.00  ม.</t>
  </si>
  <si>
    <t>ไม้ แม่บันใด 2x10"x3.00  ม.</t>
  </si>
  <si>
    <t>ไม้ ราว 1 1/2x3"x5.00  ม.</t>
  </si>
  <si>
    <t>ไม้ลูกกรง1 1/2x3"x1.00  ม.</t>
  </si>
  <si>
    <t>ไม้ลูกขั้น1 1/2x10"x1.00  ม.</t>
  </si>
  <si>
    <t>ไม้พื้นพัก(เข้าลิ้น)1 x6"x1.00  ม.</t>
  </si>
  <si>
    <t>ไม้ตง2x4"x1.00  ม.</t>
  </si>
  <si>
    <t>เหล็กฉาก   2"x2"  หนา 5 มม.</t>
  </si>
  <si>
    <t>เส้น</t>
  </si>
  <si>
    <t>สกรู+น๊อต</t>
  </si>
  <si>
    <t>อุปกรณ์สิ้นเปลือง</t>
  </si>
  <si>
    <t>มาตรวัดน้ำ  1/2"</t>
  </si>
  <si>
    <t xml:space="preserve"> 30 A   1P</t>
  </si>
  <si>
    <t>แบบหล่อคอนกรีต</t>
  </si>
  <si>
    <t>แบบหล่อ(70%)</t>
  </si>
  <si>
    <t>เคร่ายึด</t>
  </si>
  <si>
    <t>ไม้เสาตุ๊กตา</t>
  </si>
  <si>
    <t>ค่าแรงประกอบแบบ (100%)</t>
  </si>
  <si>
    <t xml:space="preserve">                          RB    6  มม.</t>
  </si>
  <si>
    <t xml:space="preserve">                          RB  9  มม  </t>
  </si>
  <si>
    <t xml:space="preserve">เหล็กเส้นกลม  </t>
  </si>
  <si>
    <t xml:space="preserve">เหล็กข้ออ้อย </t>
  </si>
  <si>
    <t>เชิงชาย,ปิดลอน  สำเร็จรูป</t>
  </si>
  <si>
    <t>สีกันสนิมเหล็ก</t>
  </si>
  <si>
    <t>ตะขอสำเร็จ</t>
  </si>
  <si>
    <t>แบบสรุปบัญชีแสดงค่าก่อสร้างของงานอาคาร</t>
  </si>
  <si>
    <t>ส่วนราชการ    สำนักงานสาธารณสุขจังหวัดกระบี่   กลุ่มงานบริหารทั่วไป  โทร.0 7561 1012-3</t>
  </si>
  <si>
    <t xml:space="preserve">  แบบ ปร.4   /11</t>
  </si>
  <si>
    <t xml:space="preserve">            2 ชั้น</t>
  </si>
  <si>
    <t>ส่วนที่ 1 ค่างานต้นทุน  (คำนวนในราคาทุน)</t>
  </si>
  <si>
    <t>กลุ่มงานที่ 1</t>
  </si>
  <si>
    <t>(คิดเฉพาะค่าวัสดุและค่าแรงงานหรือทุนซึ่งยังไม่รวมค่าอำนวยการ ดอดเบี้ย กำไร และภาษี</t>
  </si>
  <si>
    <r>
      <t>1.1.1 งานโครงสร้างทั่วไป</t>
    </r>
    <r>
      <rPr>
        <b/>
        <sz val="14"/>
        <rFont val="Angsana New"/>
        <family val="1"/>
      </rPr>
      <t>(ไม่ตอกเข็ม)</t>
    </r>
  </si>
  <si>
    <t>1.1.3 งานโครงหลังคา</t>
  </si>
  <si>
    <t>หมวดงานสถาปัตยกรรม</t>
  </si>
  <si>
    <t>1.2.1หมวดงานวัสดุมุงหลังคา</t>
  </si>
  <si>
    <t>1.2.2 หมวดงานฝ้าเพดาน</t>
  </si>
  <si>
    <t>1.2.3 หมวดงานพื้น - ผิวพื้น</t>
  </si>
  <si>
    <t>1.2.4 หมวดงานผนัง - ผิวผนัง</t>
  </si>
  <si>
    <t>1.2.5 หมวดงานวงกบ-กระจก</t>
  </si>
  <si>
    <t>1.2.6 หมวดงานประตู-หน้าต่างพร้อมอุปกรณ์</t>
  </si>
  <si>
    <t>1.2.7 หมวดงานสุขภัณฑ์พร้อมอุปกรณ์</t>
  </si>
  <si>
    <t>1.2.8 หมวดงานทาสี</t>
  </si>
  <si>
    <t>1.2.9 หมวดงานเบ็ดเตล็ด</t>
  </si>
  <si>
    <t>หมวดงานระบบประปา - สุขาภิบาลและดับเพลิง</t>
  </si>
  <si>
    <t>หมวดงานระบบไฟฟ้าและสื่อสาร</t>
  </si>
  <si>
    <t>งานระบบปรับอากาศและระบายอากาศ</t>
  </si>
  <si>
    <t>งานระบบลิฟท์</t>
  </si>
  <si>
    <t>งานระบบเครืองกลและงานพิเศษอื่นๆ</t>
  </si>
  <si>
    <t>กลุ่มงานที่ 2</t>
  </si>
  <si>
    <t>2.1 งานครุภัณฑ์จัดจ้างหรือสั่งทำ</t>
  </si>
  <si>
    <t>2.2 งานตกต่างภายในอาคาร</t>
  </si>
  <si>
    <t xml:space="preserve">รวมค่างานกล่มงานที่ 2 </t>
  </si>
  <si>
    <t>กลุ่มงานที่ 3</t>
  </si>
  <si>
    <t>(คิดเฉพาะค่าวัสดุและค่าแรงงานหรือทุนซึ่งยีงม่รวมค่าอำนวยการ ดอกเบี้ย กำไร และภาษี)</t>
  </si>
  <si>
    <t>3..1 งานภูมิทัศน์</t>
  </si>
  <si>
    <t>3.2 งานผังบริเวณและงานก่อสร้างประกอบอื่นๆ</t>
  </si>
  <si>
    <t>รวมค่างานกล่มงานที่ 3</t>
  </si>
  <si>
    <t>ส่วนที่ 2 หมวดงานครุภัณฑ์จัดซื้อหรือสั่งซื้อ</t>
  </si>
  <si>
    <t>(คิดราคาผู้ผลิตหรือตัวแทนจำหน่ายซึ่งยังไม่รวมค่าภาษี)</t>
  </si>
  <si>
    <t>งานครุภัณฑ์สั่งซื้อ</t>
  </si>
  <si>
    <t>ระบบโสต</t>
  </si>
  <si>
    <t>ระบบโสตทัศน์</t>
  </si>
  <si>
    <t>อุปกรณ์รักษาความปลอดภัย</t>
  </si>
  <si>
    <t>อุปกรณ์ระบบคอมพิวเตอร์</t>
  </si>
  <si>
    <t>รวมค่างานส่วนที่ 2</t>
  </si>
  <si>
    <t>ส่วนที่ 3 ค่าใช้จ่ายพิเศษตามข้อกำหนด(ถ้ามี)</t>
  </si>
  <si>
    <t>(คิดในราคาเหมารวมซึ่งรวมค่าใช้จ่ายและค่าภาษีไว้ด้วยแล้ว)</t>
  </si>
  <si>
    <t>รวมค่างานส่วนที่ 3</t>
  </si>
  <si>
    <t>แบบเลขที่</t>
  </si>
  <si>
    <t>คิดเป็นเงินทั้งสิ้นโดยประมาณ</t>
  </si>
  <si>
    <t>งานอุปกรณ์</t>
  </si>
  <si>
    <t>ลูกบิดห้องน้ำ</t>
  </si>
  <si>
    <t>ลูกบิดทั่วไป</t>
  </si>
  <si>
    <t>อัน</t>
  </si>
  <si>
    <t>กลอนเสตนเลส  6"  ประตู</t>
  </si>
  <si>
    <t>กลอนเสตนเลส  4"   หน้าต่าง</t>
  </si>
  <si>
    <t>บานพับประตู  เสตนเลส 3x4</t>
  </si>
  <si>
    <t>มือจับเสตนเลส  6"   ประตู</t>
  </si>
  <si>
    <t>มือจับเสตนเลส  4"   หน้าต่าง</t>
  </si>
  <si>
    <t>ขนาด  2-0.45 x 1.10 ม.  (รวมกระจก)</t>
  </si>
  <si>
    <t>LED. (BULB) 7 W  โคมไฟกิ่งติดผนัง</t>
  </si>
  <si>
    <t>งานสถาปัตยกรรม</t>
  </si>
  <si>
    <t>1.2.1งานวัสดุมุงหลังคา</t>
  </si>
  <si>
    <t xml:space="preserve">   1.2.2   หมวดงานฝ้าเพดาน</t>
  </si>
  <si>
    <t xml:space="preserve">    1.2.3.   หมวดงานพื้น-ผิวพื้น</t>
  </si>
  <si>
    <t xml:space="preserve">  1.3.1  งานอาคาร</t>
  </si>
  <si>
    <t xml:space="preserve">  หมวดงานระบบไฟฟ้า</t>
  </si>
  <si>
    <t xml:space="preserve">    1.4.1  งานอาคาร</t>
  </si>
  <si>
    <t xml:space="preserve">   1.2.4.    หมวดงานผนัง - ผิวผนัง</t>
  </si>
  <si>
    <t>1.2.5.   หมวดงานวงกบ-กระจก-เหล็กดัด-มุ้งลวด</t>
  </si>
  <si>
    <t xml:space="preserve"> 1.2.6  หมวดงานประตู-หน้าต่าง</t>
  </si>
  <si>
    <t xml:space="preserve"> 1.2.7.   หมวดงานสุขภัณฑ์พร้อมอุปกรณ์</t>
  </si>
  <si>
    <t xml:space="preserve"> 1.2.8. หมวดงานทาสี</t>
  </si>
  <si>
    <t xml:space="preserve"> 1.2.9.  หมวดงานเบ็ดเตล็ด</t>
  </si>
  <si>
    <t>ผิวปูกระเบื้องโมเสคผิวด้าน  8" x 8"</t>
  </si>
  <si>
    <t xml:space="preserve">     สกรู</t>
  </si>
  <si>
    <t>ทาน้ำมันวานิช(พื้น บันใด)รวมขัด</t>
  </si>
  <si>
    <t>แผงไฟฟ้า  PB-A   เซอร์กิต  เบเกอร์</t>
  </si>
  <si>
    <t>ค่าสกัดหัวเสาเข็ม</t>
  </si>
  <si>
    <t xml:space="preserve">                      - บัญชีแสดงปริมาณวัสดุเป็นเอกสารราชการสำนักงานสาธารณสุข จังหวัดกระบี่</t>
  </si>
  <si>
    <t xml:space="preserve">                   - หากต้องการ ใช้ BOQ.นี้ให้ผู้เสนอราคา กรอกรายละเอียดในการเสนอราคา  จะต้องลบปริมาณวัสดุและราคาออกก่อน</t>
  </si>
  <si>
    <t>สีภายใน ภายใน อะคลิลิค 100%(กึ่งเงา)</t>
  </si>
  <si>
    <t>สีภายใน ภายนอก อะคลิลิค 100%(กึ่งเงา)</t>
  </si>
  <si>
    <t>ตอนล่างบานซิ้งเปิดคู่ พีวีซี</t>
  </si>
  <si>
    <t>งานเคาร์เตอร์ครัว คสล. พื้นผิวปูกระเบื้อง</t>
  </si>
  <si>
    <t>อ่างล้างหน้าแขวนผนัง  20" x 16" รวมอุปกรณ์</t>
  </si>
  <si>
    <t>เหล็ก C 100 x 50 x 20 x 3.2 มม.</t>
  </si>
  <si>
    <t>แผ่นพื้น คอร.สำเร็จรูปท้องเรียบ ขนาด 0.35x0.05</t>
  </si>
  <si>
    <t>ตะแกรงวายเมท สำเร็จรูป หนา 4.มม.@0.25#ม.</t>
  </si>
  <si>
    <t>คอนกรีตทับหน้า หนา 0.05 ม.</t>
  </si>
  <si>
    <t>(1)พื้นไม้ชั้น2(เดิม)เป็นพื้นคอร.ท้องเรียบ</t>
  </si>
  <si>
    <t>เทปูนทราย(ชั้นบน)</t>
  </si>
  <si>
    <t>คอนกรีตโครงสร้าง (fc'=240 ksc ทรงกระบอก)</t>
  </si>
  <si>
    <t>ถมดินบริเวณ</t>
  </si>
  <si>
    <t>88.08   ตร.ม</t>
  </si>
  <si>
    <t xml:space="preserve"> ก่อสร้างบ้านพักระดับ 5-6   (โครงสร้างต้านแผ่นดินไหว)</t>
  </si>
  <si>
    <t>โครงการก่อสร้าง       บ้านพักข้าราชการระดับ  5-6  ( 1 ครอบครัว )</t>
  </si>
  <si>
    <t xml:space="preserve">ทดสอบดิน </t>
  </si>
  <si>
    <t>กระเบื้องไฟเบอร์ซิเมนต์  ยาว 1.20 ม.</t>
  </si>
  <si>
    <t>กระเบื้องไฟเบอร์ซิเมนต์  ยาว 1.50 ม.</t>
  </si>
  <si>
    <t xml:space="preserve">ครอบปรับมุมกระเบื้องไฟเบอร์ซิเมนต์ </t>
  </si>
  <si>
    <t>ยิบซั่มบอร์ดหนา 9 มม.  ฉาบรอยต่อเรียบ</t>
  </si>
  <si>
    <t>ขัดมันเรียบ</t>
  </si>
  <si>
    <t>น1,น2  หน้าต่างบานเปิดคู่ ลูกฟักกระจก  กรอบไม้</t>
  </si>
  <si>
    <t>ป4ประตูบานเปิดไม้อัดยางกาวทนน้ำ</t>
  </si>
  <si>
    <t>ป3 ประตูบานพีวีซี ล่างมีเกล็ดระบาย</t>
  </si>
  <si>
    <t>ถังบำบัดน้ำเสียพีอีหรือไฟเบอร์กลาส</t>
  </si>
  <si>
    <t>LED. 1 x 9W  โคม T8.เปลือยติดเพดาน</t>
  </si>
  <si>
    <t>LED. (BULB) 7 W  โคมไฟกิ่งติดเพดาน</t>
  </si>
  <si>
    <t xml:space="preserve"> -   S2</t>
  </si>
  <si>
    <t xml:space="preserve">           SD 40                     DB    16  มม.</t>
  </si>
  <si>
    <t xml:space="preserve">            SD 40                    DB    12  มม.</t>
  </si>
  <si>
    <t>ลบ.ม</t>
  </si>
  <si>
    <t>ผิวปูกระเบื้องเคลือบขนาด ไม่เล็กกว่า 12"x12"</t>
  </si>
  <si>
    <t>หมวดค่าใช้จ่ายพิเสาตามข้อกำหนด เงื่อนไข</t>
  </si>
  <si>
    <t>และความจำเป็นต้องมี</t>
  </si>
  <si>
    <t xml:space="preserve"> </t>
  </si>
  <si>
    <t xml:space="preserve"> ส่วนราชการ  สำนักงานสาธารณสุขจังหวัดกระบี่  กลุ่มงานบริหารทั่วไป    โทร. 075-611012-3 ต่อ 112 </t>
  </si>
  <si>
    <t>ประเภท</t>
  </si>
  <si>
    <t>สถานที่ก่อสร้าง</t>
  </si>
  <si>
    <t xml:space="preserve">หน่วยงานออกแบบแปลนและรายการ   </t>
  </si>
  <si>
    <t>กองแบบแผน  กรมสนับสนุนบริการสุขภาพ</t>
  </si>
  <si>
    <t>ประมาณราคาตามแบบ     ปร.4</t>
  </si>
  <si>
    <t xml:space="preserve">จำนวน  </t>
  </si>
  <si>
    <t xml:space="preserve">จำนวนชั้น </t>
  </si>
  <si>
    <t>ชั้น</t>
  </si>
  <si>
    <t>ราคาค่าวัสดุ สำนักดัชนีเศรษฐกิจการค้า  กระทรวงพานิชย์ กระบี่</t>
  </si>
  <si>
    <t>เอกสารเลขที่</t>
  </si>
  <si>
    <t>ข.314/มิ.ย./58</t>
  </si>
  <si>
    <t>ราคาค่าแรงงานตามบัญชีค่าแรงงาน / ค่าดำเนินการ สำหรับถอดแบบคำนวณราคากลางงานก่อสร้างเดือน</t>
  </si>
  <si>
    <t xml:space="preserve">แจ้งราคาเมื่อเดือน </t>
  </si>
  <si>
    <t>ลำดับที่</t>
  </si>
  <si>
    <t>ราคาค่าก่อสร้างฐานรากชนิด</t>
  </si>
  <si>
    <t>ไม่ตอกเข็ม</t>
  </si>
  <si>
    <t>ตอกเข็ม คอร.</t>
  </si>
  <si>
    <t>ค่างานส่วนที่ 1 ค่างานต้นทุน (คำนวณในราคาทุน)</t>
  </si>
  <si>
    <t xml:space="preserve">     ราคารวมค่า  Factor  F (ตอกเสาเข็ม)</t>
  </si>
  <si>
    <t>ค่างานส่วนที่ 2 ครุภัณฑ์จัดซื้อ หรือสั่งซื้อ</t>
  </si>
  <si>
    <r>
      <t xml:space="preserve">      ราคารวมค่าภาษีมูลค่าเพิ่ม (</t>
    </r>
    <r>
      <rPr>
        <b/>
        <sz val="14"/>
        <rFont val="Cordia New"/>
        <family val="2"/>
      </rPr>
      <t xml:space="preserve">VAT)  </t>
    </r>
  </si>
  <si>
    <t>7 %</t>
  </si>
  <si>
    <t xml:space="preserve">ค่างานส่วนที่ 3  ค่าใช้จ่ายพิเศษตามข้อกำหนดฯ (ถ้ามี) </t>
  </si>
  <si>
    <t>รวมเงิน (1)+(2)+(3)</t>
  </si>
  <si>
    <t xml:space="preserve">เฉลี่ยราคา </t>
  </si>
  <si>
    <t>บาท / ตร.ม.</t>
  </si>
  <si>
    <t>5337/32+ก.113/ธค./58</t>
  </si>
  <si>
    <t>FACTOR . F  ประเภทงานอาคาร  เงื่อนไข - เงินล่วงหน้าจ่าย  0 % , - เงินประกันผลงานหัก  0 % , - ดอกเบี้ยเงินกู้  6 % , - ค่าภาษีมูลค่าเพิ่ม  7 %</t>
  </si>
  <si>
    <t>บ้านพักข้าราชการระดับ 5-6(1 ครอบครัว)(โครงสร้างต้านแผ่นดินไหว)</t>
  </si>
  <si>
    <t>แบบเลขที่  5337/32</t>
  </si>
  <si>
    <t>รวมค่างานกล่มงานที่ 1 (ตอกเสาเข็ม คอร.)</t>
  </si>
  <si>
    <t>รวมค่างานกล่มงานที่ 1 (ไม่ตอกเสาเข็ม )</t>
  </si>
  <si>
    <t>หมวดงานโครงสร้างวิศวกรรม</t>
  </si>
  <si>
    <r>
      <t>1.1.2 งานโครงสร้างทั่วไป</t>
    </r>
    <r>
      <rPr>
        <b/>
        <sz val="14"/>
        <rFont val="Angsana New"/>
        <family val="1"/>
      </rPr>
      <t>(ตอกเข็ม คอร.)</t>
    </r>
  </si>
  <si>
    <t>รวม   (1.13 - 1.7)</t>
  </si>
  <si>
    <t>รวมค่างานส่วนที่ 1  (ฐานไม่ตอกเข็ม)</t>
  </si>
  <si>
    <t>รวมค่างานส่วนที่ 1  (ฐานตอกเสาเข็ม คอร.)</t>
  </si>
  <si>
    <t>(นายชัยยศ  ศิริยานุรักษ์)</t>
  </si>
  <si>
    <t xml:space="preserve">  1.1.2.  งานโครงสร้างหลังคา</t>
  </si>
  <si>
    <t>บัวเชิงผนัง สำเร็จรูป 1/2" x 4"</t>
  </si>
  <si>
    <t>ตาราง Factor F  งานอาคาร</t>
  </si>
  <si>
    <t>การคำนวณหาค่า Factor-F เฉลี่ย</t>
  </si>
  <si>
    <t>เงินล่วงหน้าจ่าย</t>
  </si>
  <si>
    <t>หนังสือกระทรวงการคลังที่ กค.0405.3 / ว.364 ลว.15 กันยายน 2559</t>
  </si>
  <si>
    <t>เงินประกันผลงานหัก</t>
  </si>
  <si>
    <t>เริ่มใช้ 15 กันยายน 2559</t>
  </si>
  <si>
    <t>ดอกเบี้ยเงินกู้</t>
  </si>
  <si>
    <t>ค่าภาษีมูลค่าเพิ่ม</t>
  </si>
  <si>
    <t>Factor F =</t>
  </si>
  <si>
    <r>
      <t>D - ((D-E)*(A-</t>
    </r>
    <r>
      <rPr>
        <b/>
        <sz val="18"/>
        <color indexed="12"/>
        <rFont val="CordiaUPC"/>
        <family val="2"/>
      </rPr>
      <t>B</t>
    </r>
    <r>
      <rPr>
        <b/>
        <sz val="18"/>
        <rFont val="CordiaUPC"/>
        <family val="2"/>
      </rPr>
      <t>)/(</t>
    </r>
    <r>
      <rPr>
        <b/>
        <sz val="18"/>
        <color indexed="10"/>
        <rFont val="CordiaUPC"/>
        <family val="2"/>
      </rPr>
      <t>C</t>
    </r>
    <r>
      <rPr>
        <b/>
        <sz val="18"/>
        <rFont val="CordiaUPC"/>
        <family val="2"/>
      </rPr>
      <t>-</t>
    </r>
    <r>
      <rPr>
        <b/>
        <sz val="18"/>
        <color indexed="12"/>
        <rFont val="CordiaUPC"/>
        <family val="2"/>
      </rPr>
      <t>B</t>
    </r>
    <r>
      <rPr>
        <b/>
        <sz val="18"/>
        <rFont val="CordiaUPC"/>
        <family val="2"/>
      </rPr>
      <t>))</t>
    </r>
  </si>
  <si>
    <t>ค่างานต้นทุน</t>
  </si>
  <si>
    <t>Factor F</t>
  </si>
  <si>
    <t>B</t>
  </si>
  <si>
    <t>B : ค่างานต้นทุนต่ำ</t>
  </si>
  <si>
    <t>(บาท)</t>
  </si>
  <si>
    <t>A</t>
  </si>
  <si>
    <t>A : ค่างานต้นทุนที่ประมาณราคาได้(วัสดุ+แรงงาน)</t>
  </si>
  <si>
    <t>C</t>
  </si>
  <si>
    <t>C : ค่างานต้นทุนสูง</t>
  </si>
  <si>
    <t>D</t>
  </si>
  <si>
    <t>D : Factor F ทุนต่ำ</t>
  </si>
  <si>
    <t>E</t>
  </si>
  <si>
    <t>E : Factor F ทุนสูง</t>
  </si>
  <si>
    <t>นำค่านี้ไปใช้ในการคำนวณ</t>
  </si>
  <si>
    <t>A * Factor F</t>
  </si>
  <si>
    <t>(ให้กรอกข้อมูลลงในช่อง A เท่านั้น)</t>
  </si>
  <si>
    <t>เสาเข็ม คอร.0.15*0.15*6.00 ม</t>
  </si>
  <si>
    <t>ผิวบุกระเบื้องเคลือบขนาดไม่เล็กกว่า  8" x 10"</t>
  </si>
  <si>
    <t>ประจำเดือน   ธันวาคม 2563</t>
  </si>
  <si>
    <t>ปรับราคาเมื่อเดือน            มกราคม   2563</t>
  </si>
  <si>
    <t>หลักเกณฑ์การคำนวณราคากลางงานก่อสร้าง ตามประกาศคณกรรมการราคากลางฯและขึ้นทะเบียนผู้ประกอบการ เรื่องหลักเกณฑ์และวิธีกำหนด                                                                                      หนังสือกรมบัญชีกลาง ด่วนที่สุด ที่ กค 0405.3/ว 83 ลงวันที่ 16 มีนาคม 2560</t>
  </si>
  <si>
    <t>ราคากลางงานก่อสร้าง ประกาศ ณ วันที่ 19 ตุลาคม 2560(ประกาศในกิจจานุเบกษา ลว.14  พย.2560 มีผลบังคับใช้วันที่ 15 พย.2560</t>
  </si>
  <si>
    <t>ส่วนที่ 1 ค่างานต้นทุน(คำนาณในราคาทุน)</t>
  </si>
  <si>
    <t>1.กลุ่มงานที่ 1</t>
  </si>
  <si>
    <t>1. 1 งานโครงสร้างวิศวกรรม</t>
  </si>
  <si>
    <t>1.1.1 งานโครงสร้างทั่วไป</t>
  </si>
  <si>
    <t xml:space="preserve">     1)งานโครงสร้าง   (ฐานรากชนิด ก ไม่ตอกเข็ม)</t>
  </si>
  <si>
    <t>งานประปา-สุขาภิบาล  และดับเพลิง</t>
  </si>
  <si>
    <t xml:space="preserve">                                       จำนวนเงิน</t>
  </si>
  <si>
    <t>ฐานรากไม่ตอกเข็ม/ตอก</t>
  </si>
  <si>
    <t xml:space="preserve">     2)งานโครงสร้าง    (ฐานรากชนิด ค.ตอกเข็ม คอร.)</t>
  </si>
  <si>
    <t>แบบเลขที่  5337/32+ก.113/ธค./58+ก23/มค/43 +อส.ข.52/กพ./34+</t>
  </si>
  <si>
    <t>บัญชีแสดงรายการก่อสร้าง</t>
  </si>
  <si>
    <r>
      <t xml:space="preserve"> </t>
    </r>
    <r>
      <rPr>
        <sz val="16"/>
        <rFont val="TH SarabunIT๙"/>
        <family val="2"/>
      </rPr>
      <t xml:space="preserve">  นายช่างโยธา</t>
    </r>
  </si>
  <si>
    <t>(นายอัครา  โยธารักษ์)</t>
  </si>
  <si>
    <t>(นายวิษณุ  สุวรรณโชติ)</t>
  </si>
  <si>
    <t xml:space="preserve">     นายช่างโยธา</t>
  </si>
  <si>
    <t xml:space="preserve">    นายช่างโยธา</t>
  </si>
  <si>
    <t xml:space="preserve">   นายช่างโยธา</t>
  </si>
  <si>
    <t>ผู้ปรับราคา</t>
  </si>
  <si>
    <t>บ่อซึม คสล.สำเร็จรูป  0.80*0.40 จำนวน 4 ลูก</t>
  </si>
  <si>
    <t xml:space="preserve">                             และเอกสารรายการประกอบแบบที่กำหนด</t>
  </si>
  <si>
    <t xml:space="preserve">                         ใช้เฉพาะเป็นแนวทางในการประมาณราคาเท่านั้น</t>
  </si>
  <si>
    <t>บานพับหน้าต่างปรับมุมได้  10"</t>
  </si>
  <si>
    <t>บานพับ</t>
  </si>
  <si>
    <t xml:space="preserve">ขนาด  1,600 ลบ.ม. รวมก่อสร้างฐานแผ่น </t>
  </si>
  <si>
    <t xml:space="preserve">  - ท่อเมน  Dia.1"    ภายใน</t>
  </si>
  <si>
    <t xml:space="preserve">  - ท่อเมน Dia.1" ภายนอก/เชื่อมต่อกับอาคารสนง.</t>
  </si>
  <si>
    <t>เสาไฟฟ้าขนาด ไม่เล็กกว่า 5" ยาว 5.00 เมตร</t>
  </si>
  <si>
    <t xml:space="preserve">  -  Dia.   1/2"</t>
  </si>
  <si>
    <t xml:space="preserve">         ข้อต่อ อุปกรณ์ประกอบท่อ ( 50%ของราคาวัสดุ)</t>
  </si>
  <si>
    <t>ประตูน้ำ  Dia.  1" (ทองเหลือง)</t>
  </si>
  <si>
    <t>งานเหลี่ยมเสา-คาน</t>
  </si>
  <si>
    <t>เมตร</t>
  </si>
  <si>
    <t>โรงพยาบาลส่งเสริมสุขภาพตำบลบ้านบางเหียน อ.ปลายพระยา จ.กระบี่</t>
  </si>
  <si>
    <t xml:space="preserve">                  เอกสารเลขที่ ข.กบ.รพสต.บ้านบางเหียน/ 22/มค./63</t>
  </si>
  <si>
    <t>แบบเลขที่  5337/32+ก.113/ธค./58+ก23/มค/43 +เอกสารเลขที่ ข.กบ.รพสต.บ้านบางเหียน/ 22/มค./63</t>
  </si>
  <si>
    <t>ราคากลางตัวอักษร (ตอกเสาเข็ม คอร.)</t>
  </si>
  <si>
    <r>
      <t>เคร่าเหล็กอาบสังกะสี</t>
    </r>
    <r>
      <rPr>
        <sz val="14"/>
        <rFont val="AngsanaUPC"/>
        <family val="1"/>
      </rPr>
      <t xml:space="preserve">   @ 0.60 ม.#</t>
    </r>
  </si>
  <si>
    <r>
      <t>สีน้ำมันหรือ</t>
    </r>
    <r>
      <rPr>
        <sz val="14"/>
        <rFont val="AngsanaUPC"/>
        <family val="1"/>
      </rPr>
      <t>สีย้อมเนื้อไม้</t>
    </r>
  </si>
  <si>
    <r>
      <t>มิเตอร์ไฟฟ้า</t>
    </r>
    <r>
      <rPr>
        <sz val="14"/>
        <rFont val="AngsanaUPC"/>
        <family val="1"/>
      </rPr>
      <t xml:space="preserve"> 5(15)A </t>
    </r>
  </si>
  <si>
    <t xml:space="preserve"> หมายเหตุ :   - ปริมาณงานใน BOQ.นี้ไม่สามารถนำไปใช้อ้างอิงในการก่อสร้างจริงได้ ผู้เสนอราคาต้องเสนอตามรูปแบบ</t>
  </si>
  <si>
    <r>
      <t xml:space="preserve">สถานที่ก่อสร้าง      </t>
    </r>
    <r>
      <rPr>
        <sz val="14"/>
        <rFont val="AngsanaUPC"/>
        <family val="1"/>
      </rPr>
      <t xml:space="preserve"> รพสต.บ้านบางเหียน </t>
    </r>
    <r>
      <rPr>
        <sz val="14"/>
        <rFont val="AngsanaUPC"/>
        <family val="1"/>
      </rPr>
      <t>จังหวัดกระบี่</t>
    </r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</si>
</sst>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(* #,##0_);_(* \(#,##0\);_(* &quot;-&quot;??_);_(@_)"/>
    <numFmt numFmtId="181" formatCode="_(* #,##0.0_);_(* \(#,##0.0\);_(* &quot;-&quot;??_);_(@_)"/>
    <numFmt numFmtId="182" formatCode="_(* #,##0.000_);_(* \(#,##0.000\);_(* &quot;-&quot;??_);_(@_)"/>
    <numFmt numFmtId="183" formatCode="0.000"/>
    <numFmt numFmtId="184" formatCode="0.0"/>
    <numFmt numFmtId="185" formatCode="#,##0.0"/>
    <numFmt numFmtId="186" formatCode="#,##0.000"/>
    <numFmt numFmtId="187" formatCode="_-* #,##0.000_-;\-* #,##0.000_-;_-* &quot;-&quot;??_-;_-@_-"/>
    <numFmt numFmtId="188" formatCode="_-* #,##0.0_-;\-* #,##0.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#,##0.0000"/>
    <numFmt numFmtId="194" formatCode="_-* #,##0_-;\-* #,##0_-;_-* &quot;-&quot;??_-;_-@_-"/>
    <numFmt numFmtId="195" formatCode="#,##0.0000;[Red]\-#,##0.0000"/>
    <numFmt numFmtId="196" formatCode="0.0000"/>
    <numFmt numFmtId="197" formatCode="_(* #,##0.0000_);_(* \(#,##0.0000\);_(* &quot;-&quot;??_);_(@_)"/>
    <numFmt numFmtId="198" formatCode="0.00000"/>
    <numFmt numFmtId="199" formatCode="#,##0.0_);[Red]\(#,##0.0\)"/>
    <numFmt numFmtId="200" formatCode="_-* #,##0.0000_-;\-* #,##0.0000_-;_-* &quot;-&quot;??_-;_-@_-"/>
    <numFmt numFmtId="201" formatCode="_-* #,##0.00000_-;\-* #,##0.00000_-;_-* &quot;-&quot;??_-;_-@_-"/>
  </numFmts>
  <fonts count="83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ngsanaUPC"/>
      <family val="1"/>
    </font>
    <font>
      <b/>
      <sz val="14"/>
      <name val="AngsanaUPC"/>
      <family val="1"/>
    </font>
    <font>
      <sz val="12"/>
      <name val="Angsana New"/>
      <family val="1"/>
    </font>
    <font>
      <b/>
      <u val="single"/>
      <sz val="14"/>
      <name val="Angsana New"/>
      <family val="1"/>
    </font>
    <font>
      <b/>
      <sz val="12"/>
      <name val="Angsana New"/>
      <family val="1"/>
    </font>
    <font>
      <sz val="12"/>
      <name val="EucrosiaUPC"/>
      <family val="1"/>
    </font>
    <font>
      <sz val="14"/>
      <name val="Cordia New"/>
      <family val="2"/>
    </font>
    <font>
      <b/>
      <sz val="14"/>
      <name val="Cordia New"/>
      <family val="2"/>
    </font>
    <font>
      <b/>
      <sz val="18"/>
      <name val="Cordia New"/>
      <family val="2"/>
    </font>
    <font>
      <b/>
      <sz val="22"/>
      <name val="Cordia New"/>
      <family val="2"/>
    </font>
    <font>
      <sz val="16"/>
      <name val="Cordia New"/>
      <family val="2"/>
    </font>
    <font>
      <sz val="12"/>
      <name val="Cordia New"/>
      <family val="2"/>
    </font>
    <font>
      <b/>
      <sz val="16"/>
      <name val="Cordia New"/>
      <family val="2"/>
    </font>
    <font>
      <sz val="15"/>
      <name val="Angsana New"/>
      <family val="1"/>
    </font>
    <font>
      <sz val="13"/>
      <name val="Angsana New"/>
      <family val="1"/>
    </font>
    <font>
      <sz val="12"/>
      <name val="TH SarabunPSK"/>
      <family val="2"/>
    </font>
    <font>
      <b/>
      <sz val="14"/>
      <name val="CordiaUPC"/>
      <family val="2"/>
    </font>
    <font>
      <b/>
      <sz val="16"/>
      <color indexed="10"/>
      <name val="EucrosiaUPC"/>
      <family val="1"/>
    </font>
    <font>
      <b/>
      <sz val="20"/>
      <name val="CordiaUPC"/>
      <family val="2"/>
    </font>
    <font>
      <b/>
      <sz val="24"/>
      <name val="CordiaUPC"/>
      <family val="2"/>
    </font>
    <font>
      <b/>
      <sz val="16"/>
      <color indexed="10"/>
      <name val="CordiaUPC"/>
      <family val="2"/>
    </font>
    <font>
      <b/>
      <sz val="16"/>
      <color indexed="10"/>
      <name val="Cordia New"/>
      <family val="2"/>
    </font>
    <font>
      <b/>
      <sz val="18"/>
      <name val="CordiaUPC"/>
      <family val="2"/>
    </font>
    <font>
      <b/>
      <sz val="18"/>
      <color indexed="12"/>
      <name val="CordiaUPC"/>
      <family val="2"/>
    </font>
    <font>
      <b/>
      <sz val="18"/>
      <color indexed="10"/>
      <name val="CordiaUPC"/>
      <family val="2"/>
    </font>
    <font>
      <sz val="14"/>
      <color indexed="12"/>
      <name val="Cordia New"/>
      <family val="2"/>
    </font>
    <font>
      <b/>
      <sz val="14"/>
      <color indexed="12"/>
      <name val="CordiaUPC"/>
      <family val="2"/>
    </font>
    <font>
      <i/>
      <sz val="14"/>
      <name val="CordiaUPC"/>
      <family val="2"/>
    </font>
    <font>
      <b/>
      <sz val="14"/>
      <color indexed="21"/>
      <name val="CordiaUPC"/>
      <family val="2"/>
    </font>
    <font>
      <b/>
      <sz val="14"/>
      <color indexed="8"/>
      <name val="CordiaUPC"/>
      <family val="2"/>
    </font>
    <font>
      <b/>
      <i/>
      <sz val="14"/>
      <color indexed="12"/>
      <name val="CordiaUPC"/>
      <family val="2"/>
    </font>
    <font>
      <b/>
      <i/>
      <sz val="18"/>
      <color indexed="8"/>
      <name val="CordiaUPC"/>
      <family val="2"/>
    </font>
    <font>
      <b/>
      <sz val="14"/>
      <color indexed="10"/>
      <name val="CordiaUPC"/>
      <family val="2"/>
    </font>
    <font>
      <b/>
      <sz val="16"/>
      <color indexed="8"/>
      <name val="CordiaUPC"/>
      <family val="2"/>
    </font>
    <font>
      <b/>
      <sz val="16"/>
      <name val="CordiaUPC"/>
      <family val="2"/>
    </font>
    <font>
      <b/>
      <sz val="14"/>
      <color indexed="61"/>
      <name val="CordiaUPC"/>
      <family val="2"/>
    </font>
    <font>
      <b/>
      <sz val="16"/>
      <color indexed="12"/>
      <name val="CordiaUPC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name val="AngsanaUPC"/>
      <family val="1"/>
    </font>
    <font>
      <sz val="14"/>
      <color indexed="8"/>
      <name val="Arial"/>
      <family val="2"/>
    </font>
    <font>
      <sz val="14"/>
      <color indexed="12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43" fontId="6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20" borderId="1" applyNumberFormat="0" applyAlignment="0" applyProtection="0"/>
    <xf numFmtId="0" fontId="69" fillId="0" borderId="2" applyNumberFormat="0" applyFill="0" applyAlignment="0" applyProtection="0"/>
    <xf numFmtId="9" fontId="0" fillId="0" borderId="0" applyFont="0" applyFill="0" applyBorder="0" applyAlignment="0" applyProtection="0"/>
    <xf numFmtId="0" fontId="70" fillId="21" borderId="0" applyNumberFormat="0" applyBorder="0" applyAlignment="0" applyProtection="0"/>
    <xf numFmtId="0" fontId="71" fillId="22" borderId="3" applyNumberFormat="0" applyAlignment="0" applyProtection="0"/>
    <xf numFmtId="0" fontId="72" fillId="22" borderId="4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3" borderId="0" applyNumberFormat="0" applyBorder="0" applyAlignment="0" applyProtection="0"/>
    <xf numFmtId="0" fontId="0" fillId="0" borderId="0">
      <alignment/>
      <protection/>
    </xf>
    <xf numFmtId="0" fontId="77" fillId="24" borderId="4" applyNumberFormat="0" applyAlignment="0" applyProtection="0"/>
    <xf numFmtId="0" fontId="78" fillId="25" borderId="0" applyNumberFormat="0" applyBorder="0" applyAlignment="0" applyProtection="0"/>
    <xf numFmtId="0" fontId="79" fillId="0" borderId="5" applyNumberFormat="0" applyFill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0" fillId="32" borderId="6" applyNumberFormat="0" applyFont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2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0" xfId="41" applyFont="1">
      <alignment/>
      <protection/>
    </xf>
    <xf numFmtId="43" fontId="6" fillId="0" borderId="0" xfId="33" applyFont="1" applyAlignment="1">
      <alignment/>
    </xf>
    <xf numFmtId="1" fontId="6" fillId="0" borderId="0" xfId="33" applyNumberFormat="1" applyFont="1" applyAlignment="1">
      <alignment horizontal="center"/>
    </xf>
    <xf numFmtId="0" fontId="6" fillId="0" borderId="20" xfId="41" applyFont="1" applyBorder="1" applyAlignment="1">
      <alignment horizontal="centerContinuous"/>
      <protection/>
    </xf>
    <xf numFmtId="0" fontId="6" fillId="0" borderId="20" xfId="41" applyFont="1" applyBorder="1" applyAlignment="1">
      <alignment horizontal="center"/>
      <protection/>
    </xf>
    <xf numFmtId="43" fontId="6" fillId="0" borderId="15" xfId="33" applyFont="1" applyBorder="1" applyAlignment="1">
      <alignment horizontal="centerContinuous"/>
    </xf>
    <xf numFmtId="43" fontId="6" fillId="0" borderId="20" xfId="33" applyFont="1" applyBorder="1" applyAlignment="1">
      <alignment horizontal="center"/>
    </xf>
    <xf numFmtId="0" fontId="6" fillId="0" borderId="21" xfId="41" applyFont="1" applyBorder="1" applyAlignment="1">
      <alignment horizontal="centerContinuous"/>
      <protection/>
    </xf>
    <xf numFmtId="0" fontId="6" fillId="0" borderId="16" xfId="41" applyFont="1" applyBorder="1">
      <alignment/>
      <protection/>
    </xf>
    <xf numFmtId="0" fontId="6" fillId="0" borderId="16" xfId="41" applyFont="1" applyBorder="1" applyAlignment="1">
      <alignment horizontal="center"/>
      <protection/>
    </xf>
    <xf numFmtId="43" fontId="6" fillId="0" borderId="16" xfId="33" applyFont="1" applyBorder="1" applyAlignment="1">
      <alignment/>
    </xf>
    <xf numFmtId="43" fontId="6" fillId="0" borderId="16" xfId="33" applyFont="1" applyBorder="1" applyAlignment="1">
      <alignment horizontal="centerContinuous"/>
    </xf>
    <xf numFmtId="0" fontId="6" fillId="0" borderId="0" xfId="41" applyFont="1" applyAlignment="1">
      <alignment horizontal="centerContinuous"/>
      <protection/>
    </xf>
    <xf numFmtId="0" fontId="6" fillId="0" borderId="11" xfId="41" applyFont="1" applyBorder="1" applyAlignment="1">
      <alignment horizontal="center"/>
      <protection/>
    </xf>
    <xf numFmtId="180" fontId="6" fillId="0" borderId="11" xfId="33" applyNumberFormat="1" applyFont="1" applyBorder="1" applyAlignment="1">
      <alignment/>
    </xf>
    <xf numFmtId="180" fontId="6" fillId="0" borderId="11" xfId="48" applyNumberFormat="1" applyFont="1" applyBorder="1" applyAlignment="1">
      <alignment/>
    </xf>
    <xf numFmtId="0" fontId="6" fillId="0" borderId="22" xfId="41" applyFont="1" applyBorder="1" applyAlignment="1">
      <alignment horizontal="center"/>
      <protection/>
    </xf>
    <xf numFmtId="0" fontId="6" fillId="0" borderId="11" xfId="41" applyFont="1" applyBorder="1" applyAlignment="1">
      <alignment horizontal="left"/>
      <protection/>
    </xf>
    <xf numFmtId="0" fontId="6" fillId="0" borderId="0" xfId="41" applyFont="1" applyAlignment="1">
      <alignment horizontal="left"/>
      <protection/>
    </xf>
    <xf numFmtId="0" fontId="2" fillId="0" borderId="20" xfId="0" applyFont="1" applyBorder="1" applyAlignment="1">
      <alignment horizontal="center"/>
    </xf>
    <xf numFmtId="3" fontId="2" fillId="0" borderId="13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43" fontId="6" fillId="0" borderId="16" xfId="33" applyFont="1" applyBorder="1" applyAlignment="1">
      <alignment horizontal="center"/>
    </xf>
    <xf numFmtId="4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17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9" fillId="0" borderId="12" xfId="0" applyFont="1" applyBorder="1" applyAlignment="1">
      <alignment/>
    </xf>
    <xf numFmtId="171" fontId="2" fillId="0" borderId="15" xfId="48" applyFont="1" applyBorder="1" applyAlignment="1">
      <alignment horizontal="center"/>
    </xf>
    <xf numFmtId="171" fontId="1" fillId="0" borderId="15" xfId="48" applyFont="1" applyBorder="1" applyAlignment="1">
      <alignment horizontal="center"/>
    </xf>
    <xf numFmtId="171" fontId="1" fillId="0" borderId="12" xfId="0" applyNumberFormat="1" applyFont="1" applyBorder="1" applyAlignment="1">
      <alignment/>
    </xf>
    <xf numFmtId="171" fontId="2" fillId="0" borderId="12" xfId="48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171" fontId="2" fillId="0" borderId="12" xfId="48" applyFont="1" applyBorder="1" applyAlignment="1">
      <alignment horizontal="center"/>
    </xf>
    <xf numFmtId="171" fontId="2" fillId="0" borderId="17" xfId="48" applyFont="1" applyBorder="1" applyAlignment="1">
      <alignment horizontal="center"/>
    </xf>
    <xf numFmtId="3" fontId="2" fillId="0" borderId="20" xfId="0" applyNumberFormat="1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171" fontId="7" fillId="0" borderId="11" xfId="48" applyFont="1" applyBorder="1" applyAlignment="1">
      <alignment/>
    </xf>
    <xf numFmtId="171" fontId="1" fillId="0" borderId="14" xfId="48" applyFont="1" applyBorder="1" applyAlignment="1">
      <alignment/>
    </xf>
    <xf numFmtId="3" fontId="2" fillId="0" borderId="23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171" fontId="1" fillId="0" borderId="12" xfId="48" applyFont="1" applyBorder="1" applyAlignment="1">
      <alignment/>
    </xf>
    <xf numFmtId="0" fontId="9" fillId="0" borderId="15" xfId="0" applyFont="1" applyBorder="1" applyAlignment="1">
      <alignment horizontal="left"/>
    </xf>
    <xf numFmtId="0" fontId="1" fillId="0" borderId="0" xfId="0" applyFont="1" applyAlignment="1">
      <alignment horizontal="right"/>
    </xf>
    <xf numFmtId="180" fontId="6" fillId="0" borderId="0" xfId="41" applyNumberFormat="1" applyFont="1">
      <alignment/>
      <protection/>
    </xf>
    <xf numFmtId="3" fontId="8" fillId="0" borderId="12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1" xfId="0" applyFont="1" applyBorder="1" applyAlignment="1">
      <alignment horizontal="center"/>
    </xf>
    <xf numFmtId="180" fontId="6" fillId="0" borderId="12" xfId="33" applyNumberFormat="1" applyFont="1" applyBorder="1" applyAlignment="1">
      <alignment/>
    </xf>
    <xf numFmtId="194" fontId="2" fillId="0" borderId="12" xfId="48" applyNumberFormat="1" applyFont="1" applyBorder="1" applyAlignment="1">
      <alignment/>
    </xf>
    <xf numFmtId="0" fontId="12" fillId="0" borderId="24" xfId="41" applyFont="1" applyBorder="1" applyAlignment="1">
      <alignment horizontal="center"/>
      <protection/>
    </xf>
    <xf numFmtId="180" fontId="12" fillId="0" borderId="25" xfId="0" applyNumberFormat="1" applyFont="1" applyBorder="1" applyAlignment="1">
      <alignment/>
    </xf>
    <xf numFmtId="180" fontId="12" fillId="0" borderId="24" xfId="33" applyNumberFormat="1" applyFont="1" applyBorder="1" applyAlignment="1">
      <alignment/>
    </xf>
    <xf numFmtId="180" fontId="12" fillId="0" borderId="25" xfId="0" applyNumberFormat="1" applyFont="1" applyBorder="1" applyAlignment="1">
      <alignment horizontal="center"/>
    </xf>
    <xf numFmtId="0" fontId="6" fillId="0" borderId="11" xfId="41" applyFont="1" applyBorder="1" applyAlignment="1">
      <alignment horizontal="left"/>
      <protection/>
    </xf>
    <xf numFmtId="43" fontId="6" fillId="0" borderId="11" xfId="33" applyNumberFormat="1" applyFont="1" applyBorder="1" applyAlignment="1">
      <alignment/>
    </xf>
    <xf numFmtId="0" fontId="12" fillId="0" borderId="13" xfId="47" applyFont="1" applyBorder="1" applyAlignment="1">
      <alignment horizontal="left" vertical="center"/>
      <protection/>
    </xf>
    <xf numFmtId="0" fontId="8" fillId="0" borderId="13" xfId="0" applyFont="1" applyBorder="1" applyAlignment="1">
      <alignment/>
    </xf>
    <xf numFmtId="0" fontId="8" fillId="0" borderId="0" xfId="47" applyFont="1" applyAlignment="1">
      <alignment vertical="center"/>
      <protection/>
    </xf>
    <xf numFmtId="0" fontId="2" fillId="0" borderId="0" xfId="47" applyFont="1" applyAlignment="1">
      <alignment horizontal="centerContinuous" vertical="center"/>
      <protection/>
    </xf>
    <xf numFmtId="38" fontId="1" fillId="0" borderId="0" xfId="47" applyNumberFormat="1" applyFont="1" applyAlignment="1">
      <alignment vertical="center"/>
      <protection/>
    </xf>
    <xf numFmtId="0" fontId="2" fillId="0" borderId="0" xfId="47" applyFont="1" applyAlignment="1">
      <alignment vertical="center"/>
      <protection/>
    </xf>
    <xf numFmtId="0" fontId="3" fillId="0" borderId="0" xfId="47" applyFont="1" applyAlignment="1">
      <alignment vertical="center"/>
      <protection/>
    </xf>
    <xf numFmtId="0" fontId="13" fillId="0" borderId="0" xfId="47" applyFont="1" applyAlignment="1" quotePrefix="1">
      <alignment horizontal="left" vertical="center"/>
      <protection/>
    </xf>
    <xf numFmtId="0" fontId="15" fillId="0" borderId="0" xfId="47" applyFont="1" applyAlignment="1" quotePrefix="1">
      <alignment horizontal="left" vertical="center"/>
      <protection/>
    </xf>
    <xf numFmtId="0" fontId="12" fillId="0" borderId="0" xfId="47" applyFont="1" applyAlignment="1">
      <alignment vertical="center"/>
      <protection/>
    </xf>
    <xf numFmtId="0" fontId="12" fillId="0" borderId="26" xfId="47" applyFont="1" applyBorder="1" applyAlignment="1">
      <alignment horizontal="left" vertical="center"/>
      <protection/>
    </xf>
    <xf numFmtId="0" fontId="12" fillId="0" borderId="27" xfId="47" applyFont="1" applyBorder="1" applyAlignment="1">
      <alignment horizontal="left" vertical="center"/>
      <protection/>
    </xf>
    <xf numFmtId="0" fontId="12" fillId="0" borderId="27" xfId="47" applyFont="1" applyBorder="1" applyAlignment="1" quotePrefix="1">
      <alignment horizontal="left" vertical="center"/>
      <protection/>
    </xf>
    <xf numFmtId="0" fontId="12" fillId="0" borderId="27" xfId="47" applyFont="1" applyBorder="1" applyAlignment="1">
      <alignment vertical="center"/>
      <protection/>
    </xf>
    <xf numFmtId="0" fontId="16" fillId="0" borderId="27" xfId="47" applyFont="1" applyBorder="1" applyAlignment="1">
      <alignment vertical="center"/>
      <protection/>
    </xf>
    <xf numFmtId="0" fontId="16" fillId="0" borderId="28" xfId="47" applyFont="1" applyBorder="1" applyAlignment="1">
      <alignment vertical="center"/>
      <protection/>
    </xf>
    <xf numFmtId="0" fontId="1" fillId="0" borderId="0" xfId="47" applyFont="1" applyAlignment="1">
      <alignment horizontal="center" vertical="center"/>
      <protection/>
    </xf>
    <xf numFmtId="0" fontId="8" fillId="0" borderId="0" xfId="47" applyFont="1" applyBorder="1" applyAlignment="1">
      <alignment vertical="center"/>
      <protection/>
    </xf>
    <xf numFmtId="0" fontId="12" fillId="0" borderId="25" xfId="47" applyFont="1" applyBorder="1" applyAlignment="1">
      <alignment horizontal="left" vertical="center"/>
      <protection/>
    </xf>
    <xf numFmtId="38" fontId="12" fillId="0" borderId="29" xfId="34" applyNumberFormat="1" applyFont="1" applyBorder="1" applyAlignment="1">
      <alignment horizontal="left" vertical="center"/>
    </xf>
    <xf numFmtId="0" fontId="12" fillId="0" borderId="29" xfId="47" applyFont="1" applyBorder="1" applyAlignment="1">
      <alignment horizontal="left" vertical="center"/>
      <protection/>
    </xf>
    <xf numFmtId="0" fontId="12" fillId="0" borderId="29" xfId="47" applyFont="1" applyBorder="1" applyAlignment="1">
      <alignment vertical="center"/>
      <protection/>
    </xf>
    <xf numFmtId="38" fontId="12" fillId="0" borderId="30" xfId="34" applyNumberFormat="1" applyFont="1" applyBorder="1" applyAlignment="1" quotePrefix="1">
      <alignment horizontal="right" vertical="center"/>
    </xf>
    <xf numFmtId="0" fontId="2" fillId="0" borderId="0" xfId="47" applyFont="1" applyAlignment="1">
      <alignment horizontal="center" vertical="center"/>
      <protection/>
    </xf>
    <xf numFmtId="38" fontId="1" fillId="0" borderId="0" xfId="47" applyNumberFormat="1" applyFont="1" applyBorder="1" applyAlignment="1">
      <alignment horizontal="left" vertical="center"/>
      <protection/>
    </xf>
    <xf numFmtId="0" fontId="12" fillId="0" borderId="29" xfId="47" applyFont="1" applyBorder="1" applyAlignment="1" quotePrefix="1">
      <alignment horizontal="left" vertical="center"/>
      <protection/>
    </xf>
    <xf numFmtId="0" fontId="17" fillId="0" borderId="29" xfId="47" applyFont="1" applyBorder="1" applyAlignment="1">
      <alignment vertical="center"/>
      <protection/>
    </xf>
    <xf numFmtId="0" fontId="17" fillId="0" borderId="29" xfId="47" applyFont="1" applyBorder="1" applyAlignment="1" quotePrefix="1">
      <alignment horizontal="left" vertical="center"/>
      <protection/>
    </xf>
    <xf numFmtId="38" fontId="12" fillId="0" borderId="31" xfId="34" applyNumberFormat="1" applyFont="1" applyBorder="1" applyAlignment="1">
      <alignment horizontal="center" vertical="center"/>
    </xf>
    <xf numFmtId="49" fontId="13" fillId="0" borderId="29" xfId="47" applyNumberFormat="1" applyFont="1" applyBorder="1" applyAlignment="1">
      <alignment horizontal="center" vertical="center"/>
      <protection/>
    </xf>
    <xf numFmtId="0" fontId="13" fillId="0" borderId="29" xfId="47" applyFont="1" applyBorder="1" applyAlignment="1">
      <alignment horizontal="left" vertical="center"/>
      <protection/>
    </xf>
    <xf numFmtId="0" fontId="12" fillId="0" borderId="29" xfId="47" applyFont="1" applyBorder="1" applyAlignment="1">
      <alignment horizontal="right" vertical="center"/>
      <protection/>
    </xf>
    <xf numFmtId="38" fontId="12" fillId="0" borderId="29" xfId="34" applyNumberFormat="1" applyFont="1" applyBorder="1" applyAlignment="1" quotePrefix="1">
      <alignment horizontal="center" vertical="center"/>
    </xf>
    <xf numFmtId="38" fontId="12" fillId="0" borderId="31" xfId="34" applyNumberFormat="1" applyFont="1" applyBorder="1" applyAlignment="1">
      <alignment horizontal="left" vertical="center"/>
    </xf>
    <xf numFmtId="38" fontId="12" fillId="0" borderId="29" xfId="34" applyNumberFormat="1" applyFont="1" applyBorder="1" applyAlignment="1">
      <alignment horizontal="right" vertical="center"/>
    </xf>
    <xf numFmtId="0" fontId="12" fillId="0" borderId="29" xfId="47" applyFont="1" applyBorder="1" applyAlignment="1">
      <alignment horizontal="center" vertical="center"/>
      <protection/>
    </xf>
    <xf numFmtId="0" fontId="13" fillId="0" borderId="31" xfId="43" applyFont="1" applyBorder="1" applyAlignment="1">
      <alignment horizontal="left" vertical="center"/>
      <protection/>
    </xf>
    <xf numFmtId="0" fontId="17" fillId="0" borderId="0" xfId="47" applyFont="1" applyAlignment="1">
      <alignment vertical="center"/>
      <protection/>
    </xf>
    <xf numFmtId="38" fontId="13" fillId="0" borderId="12" xfId="47" applyNumberFormat="1" applyFont="1" applyBorder="1" applyAlignment="1">
      <alignment horizontal="left" vertical="center"/>
      <protection/>
    </xf>
    <xf numFmtId="0" fontId="17" fillId="0" borderId="13" xfId="47" applyFont="1" applyBorder="1" applyAlignment="1">
      <alignment vertical="center"/>
      <protection/>
    </xf>
    <xf numFmtId="0" fontId="17" fillId="0" borderId="15" xfId="47" applyFont="1" applyBorder="1" applyAlignment="1">
      <alignment vertical="center"/>
      <protection/>
    </xf>
    <xf numFmtId="0" fontId="12" fillId="0" borderId="32" xfId="47" applyFont="1" applyBorder="1" applyAlignment="1">
      <alignment horizontal="left" vertical="center"/>
      <protection/>
    </xf>
    <xf numFmtId="38" fontId="12" fillId="0" borderId="33" xfId="34" applyNumberFormat="1" applyFont="1" applyBorder="1" applyAlignment="1">
      <alignment horizontal="left" vertical="center"/>
    </xf>
    <xf numFmtId="0" fontId="12" fillId="0" borderId="33" xfId="47" applyFont="1" applyBorder="1" applyAlignment="1" quotePrefix="1">
      <alignment horizontal="left" vertical="center"/>
      <protection/>
    </xf>
    <xf numFmtId="0" fontId="12" fillId="0" borderId="33" xfId="47" applyFont="1" applyBorder="1" applyAlignment="1">
      <alignment vertical="center"/>
      <protection/>
    </xf>
    <xf numFmtId="0" fontId="8" fillId="0" borderId="0" xfId="40" applyFont="1">
      <alignment/>
      <protection/>
    </xf>
    <xf numFmtId="0" fontId="17" fillId="0" borderId="12" xfId="40" applyFont="1" applyBorder="1">
      <alignment/>
      <protection/>
    </xf>
    <xf numFmtId="0" fontId="12" fillId="0" borderId="18" xfId="37" applyFont="1" applyBorder="1" applyAlignment="1" quotePrefix="1">
      <alignment horizontal="left" vertical="center"/>
      <protection/>
    </xf>
    <xf numFmtId="0" fontId="12" fillId="0" borderId="0" xfId="38" applyFont="1" applyAlignment="1" quotePrefix="1">
      <alignment horizontal="left" vertical="center"/>
      <protection/>
    </xf>
    <xf numFmtId="0" fontId="12" fillId="0" borderId="0" xfId="47" applyFont="1" applyAlignment="1">
      <alignment horizontal="left" vertical="center"/>
      <protection/>
    </xf>
    <xf numFmtId="0" fontId="12" fillId="0" borderId="0" xfId="47" applyFont="1" applyAlignment="1">
      <alignment horizontal="center" vertical="center"/>
      <protection/>
    </xf>
    <xf numFmtId="0" fontId="12" fillId="0" borderId="0" xfId="47" applyFont="1" applyAlignment="1" quotePrefix="1">
      <alignment horizontal="left" vertical="center"/>
      <protection/>
    </xf>
    <xf numFmtId="0" fontId="12" fillId="0" borderId="0" xfId="47" applyFont="1" applyBorder="1" applyAlignment="1" quotePrefix="1">
      <alignment horizontal="left" vertical="center"/>
      <protection/>
    </xf>
    <xf numFmtId="38" fontId="12" fillId="0" borderId="19" xfId="34" applyNumberFormat="1" applyFont="1" applyBorder="1" applyAlignment="1">
      <alignment horizontal="center" vertical="center"/>
    </xf>
    <xf numFmtId="0" fontId="12" fillId="0" borderId="14" xfId="38" applyFont="1" applyBorder="1" applyAlignment="1" quotePrefix="1">
      <alignment horizontal="left" vertical="center"/>
      <protection/>
    </xf>
    <xf numFmtId="0" fontId="12" fillId="0" borderId="23" xfId="38" applyFont="1" applyBorder="1" applyAlignment="1" quotePrefix="1">
      <alignment horizontal="left" vertical="center"/>
      <protection/>
    </xf>
    <xf numFmtId="9" fontId="13" fillId="0" borderId="23" xfId="47" applyNumberFormat="1" applyFont="1" applyBorder="1" applyAlignment="1">
      <alignment horizontal="center" vertical="center"/>
      <protection/>
    </xf>
    <xf numFmtId="9" fontId="13" fillId="0" borderId="23" xfId="47" applyNumberFormat="1" applyFont="1" applyBorder="1" applyAlignment="1">
      <alignment horizontal="left" vertical="center"/>
      <protection/>
    </xf>
    <xf numFmtId="0" fontId="12" fillId="0" borderId="23" xfId="47" applyFont="1" applyBorder="1" applyAlignment="1" quotePrefix="1">
      <alignment horizontal="left" vertical="center"/>
      <protection/>
    </xf>
    <xf numFmtId="38" fontId="12" fillId="0" borderId="16" xfId="34" applyNumberFormat="1" applyFont="1" applyBorder="1" applyAlignment="1">
      <alignment horizontal="center" vertical="center"/>
    </xf>
    <xf numFmtId="38" fontId="12" fillId="0" borderId="13" xfId="34" applyNumberFormat="1" applyFont="1" applyBorder="1" applyAlignment="1">
      <alignment horizontal="left" vertical="center"/>
    </xf>
    <xf numFmtId="0" fontId="12" fillId="0" borderId="13" xfId="47" applyFont="1" applyBorder="1" applyAlignment="1" quotePrefix="1">
      <alignment horizontal="left" vertical="center"/>
      <protection/>
    </xf>
    <xf numFmtId="0" fontId="12" fillId="0" borderId="13" xfId="47" applyFont="1" applyBorder="1" applyAlignment="1">
      <alignment vertical="center"/>
      <protection/>
    </xf>
    <xf numFmtId="0" fontId="17" fillId="0" borderId="13" xfId="47" applyFont="1" applyBorder="1" applyAlignment="1" quotePrefix="1">
      <alignment horizontal="left" vertical="center"/>
      <protection/>
    </xf>
    <xf numFmtId="38" fontId="12" fillId="0" borderId="13" xfId="34" applyNumberFormat="1" applyFont="1" applyBorder="1" applyAlignment="1">
      <alignment horizontal="center" vertical="center"/>
    </xf>
    <xf numFmtId="0" fontId="13" fillId="0" borderId="22" xfId="47" applyFont="1" applyBorder="1" applyAlignment="1">
      <alignment horizontal="center" vertical="center"/>
      <protection/>
    </xf>
    <xf numFmtId="0" fontId="13" fillId="0" borderId="10" xfId="47" applyFont="1" applyBorder="1" applyAlignment="1">
      <alignment horizontal="centerContinuous" vertical="center"/>
      <protection/>
    </xf>
    <xf numFmtId="0" fontId="12" fillId="0" borderId="10" xfId="47" applyFont="1" applyBorder="1" applyAlignment="1">
      <alignment horizontal="centerContinuous" vertical="center"/>
      <protection/>
    </xf>
    <xf numFmtId="0" fontId="12" fillId="0" borderId="21" xfId="47" applyFont="1" applyBorder="1" applyAlignment="1">
      <alignment horizontal="left" vertical="center"/>
      <protection/>
    </xf>
    <xf numFmtId="0" fontId="12" fillId="0" borderId="23" xfId="47" applyFont="1" applyBorder="1" applyAlignment="1">
      <alignment horizontal="left" vertical="center"/>
      <protection/>
    </xf>
    <xf numFmtId="0" fontId="12" fillId="0" borderId="23" xfId="47" applyFont="1" applyBorder="1" applyAlignment="1">
      <alignment vertical="center"/>
      <protection/>
    </xf>
    <xf numFmtId="0" fontId="12" fillId="0" borderId="16" xfId="47" applyFont="1" applyBorder="1" applyAlignment="1">
      <alignment vertical="center"/>
      <protection/>
    </xf>
    <xf numFmtId="0" fontId="13" fillId="0" borderId="16" xfId="47" applyFont="1" applyBorder="1" applyAlignment="1">
      <alignment horizontal="center" vertical="center"/>
      <protection/>
    </xf>
    <xf numFmtId="0" fontId="13" fillId="0" borderId="14" xfId="47" applyFont="1" applyBorder="1" applyAlignment="1">
      <alignment horizontal="center" vertical="center"/>
      <protection/>
    </xf>
    <xf numFmtId="0" fontId="13" fillId="0" borderId="34" xfId="47" applyFont="1" applyBorder="1" applyAlignment="1">
      <alignment horizontal="center" vertical="center"/>
      <protection/>
    </xf>
    <xf numFmtId="0" fontId="12" fillId="0" borderId="26" xfId="43" applyFont="1" applyBorder="1" applyAlignment="1">
      <alignment vertical="center"/>
      <protection/>
    </xf>
    <xf numFmtId="0" fontId="12" fillId="0" borderId="35" xfId="47" applyFont="1" applyBorder="1" applyAlignment="1">
      <alignment vertical="center"/>
      <protection/>
    </xf>
    <xf numFmtId="2" fontId="12" fillId="0" borderId="35" xfId="47" applyNumberFormat="1" applyFont="1" applyFill="1" applyBorder="1" applyAlignment="1">
      <alignment vertical="center"/>
      <protection/>
    </xf>
    <xf numFmtId="4" fontId="12" fillId="0" borderId="34" xfId="47" applyNumberFormat="1" applyFont="1" applyFill="1" applyBorder="1" applyAlignment="1">
      <alignment vertical="center"/>
      <protection/>
    </xf>
    <xf numFmtId="0" fontId="12" fillId="0" borderId="21" xfId="47" applyFont="1" applyBorder="1" applyAlignment="1">
      <alignment vertical="center"/>
      <protection/>
    </xf>
    <xf numFmtId="0" fontId="12" fillId="0" borderId="14" xfId="43" applyFont="1" applyBorder="1" applyAlignment="1">
      <alignment vertical="center"/>
      <protection/>
    </xf>
    <xf numFmtId="195" fontId="13" fillId="0" borderId="23" xfId="34" applyNumberFormat="1" applyFont="1" applyFill="1" applyBorder="1" applyAlignment="1">
      <alignment horizontal="center" vertical="center"/>
    </xf>
    <xf numFmtId="196" fontId="13" fillId="0" borderId="23" xfId="47" applyNumberFormat="1" applyFont="1" applyFill="1" applyBorder="1" applyAlignment="1">
      <alignment horizontal="center" vertical="center"/>
      <protection/>
    </xf>
    <xf numFmtId="4" fontId="13" fillId="0" borderId="21" xfId="47" applyNumberFormat="1" applyFont="1" applyFill="1" applyBorder="1" applyAlignment="1">
      <alignment vertical="center"/>
      <protection/>
    </xf>
    <xf numFmtId="4" fontId="13" fillId="0" borderId="16" xfId="47" applyNumberFormat="1" applyFont="1" applyFill="1" applyBorder="1" applyAlignment="1">
      <alignment vertical="center"/>
      <protection/>
    </xf>
    <xf numFmtId="3" fontId="13" fillId="0" borderId="14" xfId="47" applyNumberFormat="1" applyFont="1" applyFill="1" applyBorder="1" applyAlignment="1">
      <alignment horizontal="center" vertical="center"/>
      <protection/>
    </xf>
    <xf numFmtId="3" fontId="13" fillId="0" borderId="16" xfId="47" applyNumberFormat="1" applyFont="1" applyFill="1" applyBorder="1" applyAlignment="1">
      <alignment horizontal="center" vertical="center"/>
      <protection/>
    </xf>
    <xf numFmtId="197" fontId="2" fillId="33" borderId="36" xfId="50" applyNumberFormat="1" applyFont="1" applyFill="1" applyBorder="1" applyAlignment="1">
      <alignment vertical="center"/>
    </xf>
    <xf numFmtId="0" fontId="13" fillId="0" borderId="37" xfId="47" applyFont="1" applyBorder="1" applyAlignment="1">
      <alignment horizontal="center" vertical="center"/>
      <protection/>
    </xf>
    <xf numFmtId="0" fontId="12" fillId="0" borderId="38" xfId="43" applyFont="1" applyBorder="1" applyAlignment="1">
      <alignment vertical="center"/>
      <protection/>
    </xf>
    <xf numFmtId="4" fontId="12" fillId="0" borderId="30" xfId="47" applyNumberFormat="1" applyFont="1" applyFill="1" applyBorder="1" applyAlignment="1">
      <alignment vertical="center"/>
      <protection/>
    </xf>
    <xf numFmtId="3" fontId="12" fillId="0" borderId="38" xfId="47" applyNumberFormat="1" applyFont="1" applyFill="1" applyBorder="1" applyAlignment="1">
      <alignment vertical="center"/>
      <protection/>
    </xf>
    <xf numFmtId="3" fontId="12" fillId="0" borderId="30" xfId="47" applyNumberFormat="1" applyFont="1" applyFill="1" applyBorder="1" applyAlignment="1">
      <alignment vertical="center"/>
      <protection/>
    </xf>
    <xf numFmtId="0" fontId="12" fillId="0" borderId="39" xfId="47" applyFont="1" applyBorder="1" applyAlignment="1">
      <alignment vertical="center"/>
      <protection/>
    </xf>
    <xf numFmtId="0" fontId="12" fillId="0" borderId="32" xfId="43" applyFont="1" applyBorder="1" applyAlignment="1">
      <alignment vertical="center"/>
      <protection/>
    </xf>
    <xf numFmtId="2" fontId="13" fillId="0" borderId="33" xfId="47" applyNumberFormat="1" applyFont="1" applyFill="1" applyBorder="1" applyAlignment="1" quotePrefix="1">
      <alignment horizontal="center" vertical="center"/>
      <protection/>
    </xf>
    <xf numFmtId="4" fontId="13" fillId="0" borderId="39" xfId="47" applyNumberFormat="1" applyFont="1" applyFill="1" applyBorder="1" applyAlignment="1">
      <alignment vertical="center"/>
      <protection/>
    </xf>
    <xf numFmtId="4" fontId="13" fillId="0" borderId="40" xfId="47" applyNumberFormat="1" applyFont="1" applyFill="1" applyBorder="1" applyAlignment="1">
      <alignment vertical="center"/>
      <protection/>
    </xf>
    <xf numFmtId="3" fontId="13" fillId="0" borderId="32" xfId="47" applyNumberFormat="1" applyFont="1" applyFill="1" applyBorder="1" applyAlignment="1">
      <alignment vertical="center"/>
      <protection/>
    </xf>
    <xf numFmtId="3" fontId="13" fillId="0" borderId="40" xfId="47" applyNumberFormat="1" applyFont="1" applyFill="1" applyBorder="1" applyAlignment="1">
      <alignment vertical="center"/>
      <protection/>
    </xf>
    <xf numFmtId="2" fontId="12" fillId="0" borderId="27" xfId="47" applyNumberFormat="1" applyFont="1" applyFill="1" applyBorder="1" applyAlignment="1">
      <alignment vertical="center"/>
      <protection/>
    </xf>
    <xf numFmtId="4" fontId="18" fillId="0" borderId="34" xfId="47" applyNumberFormat="1" applyFont="1" applyFill="1" applyBorder="1" applyAlignment="1">
      <alignment vertical="center"/>
      <protection/>
    </xf>
    <xf numFmtId="4" fontId="13" fillId="0" borderId="28" xfId="47" applyNumberFormat="1" applyFont="1" applyFill="1" applyBorder="1" applyAlignment="1">
      <alignment vertical="center"/>
      <protection/>
    </xf>
    <xf numFmtId="3" fontId="13" fillId="0" borderId="38" xfId="47" applyNumberFormat="1" applyFont="1" applyFill="1" applyBorder="1" applyAlignment="1">
      <alignment vertical="center"/>
      <protection/>
    </xf>
    <xf numFmtId="3" fontId="13" fillId="0" borderId="30" xfId="47" applyNumberFormat="1" applyFont="1" applyFill="1" applyBorder="1" applyAlignment="1">
      <alignment vertical="center"/>
      <protection/>
    </xf>
    <xf numFmtId="0" fontId="12" fillId="0" borderId="32" xfId="47" applyFont="1" applyBorder="1" applyAlignment="1">
      <alignment vertical="center"/>
      <protection/>
    </xf>
    <xf numFmtId="2" fontId="12" fillId="0" borderId="33" xfId="47" applyNumberFormat="1" applyFont="1" applyFill="1" applyBorder="1" applyAlignment="1">
      <alignment vertical="center"/>
      <protection/>
    </xf>
    <xf numFmtId="2" fontId="12" fillId="0" borderId="33" xfId="47" applyNumberFormat="1" applyFont="1" applyFill="1" applyBorder="1" applyAlignment="1" quotePrefix="1">
      <alignment vertical="center"/>
      <protection/>
    </xf>
    <xf numFmtId="4" fontId="12" fillId="0" borderId="39" xfId="47" applyNumberFormat="1" applyFont="1" applyFill="1" applyBorder="1" applyAlignment="1">
      <alignment vertical="center"/>
      <protection/>
    </xf>
    <xf numFmtId="4" fontId="12" fillId="0" borderId="40" xfId="47" applyNumberFormat="1" applyFont="1" applyFill="1" applyBorder="1" applyAlignment="1">
      <alignment vertical="center"/>
      <protection/>
    </xf>
    <xf numFmtId="3" fontId="12" fillId="0" borderId="32" xfId="47" applyNumberFormat="1" applyFont="1" applyFill="1" applyBorder="1" applyAlignment="1">
      <alignment vertical="center"/>
      <protection/>
    </xf>
    <xf numFmtId="3" fontId="12" fillId="0" borderId="40" xfId="47" applyNumberFormat="1" applyFont="1" applyFill="1" applyBorder="1" applyAlignment="1">
      <alignment vertical="center"/>
      <protection/>
    </xf>
    <xf numFmtId="0" fontId="13" fillId="0" borderId="27" xfId="47" applyFont="1" applyBorder="1" applyAlignment="1">
      <alignment horizontal="left" vertical="center"/>
      <protection/>
    </xf>
    <xf numFmtId="198" fontId="12" fillId="0" borderId="27" xfId="47" applyNumberFormat="1" applyFont="1" applyFill="1" applyBorder="1" applyAlignment="1">
      <alignment vertical="center"/>
      <protection/>
    </xf>
    <xf numFmtId="3" fontId="12" fillId="0" borderId="27" xfId="47" applyNumberFormat="1" applyFont="1" applyFill="1" applyBorder="1" applyAlignment="1">
      <alignment vertical="center"/>
      <protection/>
    </xf>
    <xf numFmtId="4" fontId="13" fillId="0" borderId="34" xfId="34" applyNumberFormat="1" applyFont="1" applyFill="1" applyBorder="1" applyAlignment="1">
      <alignment vertical="center"/>
    </xf>
    <xf numFmtId="38" fontId="13" fillId="0" borderId="27" xfId="34" applyNumberFormat="1" applyFont="1" applyFill="1" applyBorder="1" applyAlignment="1">
      <alignment vertical="center"/>
    </xf>
    <xf numFmtId="38" fontId="13" fillId="0" borderId="28" xfId="34" applyNumberFormat="1" applyFont="1" applyFill="1" applyBorder="1" applyAlignment="1">
      <alignment vertical="center"/>
    </xf>
    <xf numFmtId="2" fontId="13" fillId="34" borderId="32" xfId="47" applyNumberFormat="1" applyFont="1" applyFill="1" applyBorder="1" applyAlignment="1" quotePrefix="1">
      <alignment vertical="center"/>
      <protection/>
    </xf>
    <xf numFmtId="0" fontId="13" fillId="0" borderId="32" xfId="47" applyFont="1" applyBorder="1" applyAlignment="1" quotePrefix="1">
      <alignment horizontal="left" vertical="center"/>
      <protection/>
    </xf>
    <xf numFmtId="2" fontId="13" fillId="34" borderId="33" xfId="47" applyNumberFormat="1" applyFont="1" applyFill="1" applyBorder="1" applyAlignment="1">
      <alignment vertical="center"/>
      <protection/>
    </xf>
    <xf numFmtId="0" fontId="17" fillId="0" borderId="33" xfId="47" applyFont="1" applyBorder="1" applyAlignment="1">
      <alignment vertical="center"/>
      <protection/>
    </xf>
    <xf numFmtId="4" fontId="13" fillId="0" borderId="41" xfId="34" applyNumberFormat="1" applyFont="1" applyFill="1" applyBorder="1" applyAlignment="1">
      <alignment vertical="center"/>
    </xf>
    <xf numFmtId="2" fontId="13" fillId="34" borderId="14" xfId="47" applyNumberFormat="1" applyFont="1" applyFill="1" applyBorder="1" applyAlignment="1" quotePrefix="1">
      <alignment vertical="center"/>
      <protection/>
    </xf>
    <xf numFmtId="0" fontId="13" fillId="0" borderId="23" xfId="47" applyFont="1" applyBorder="1" applyAlignment="1" quotePrefix="1">
      <alignment horizontal="left" vertical="center"/>
      <protection/>
    </xf>
    <xf numFmtId="2" fontId="13" fillId="34" borderId="23" xfId="47" applyNumberFormat="1" applyFont="1" applyFill="1" applyBorder="1" applyAlignment="1">
      <alignment vertical="center"/>
      <protection/>
    </xf>
    <xf numFmtId="0" fontId="17" fillId="0" borderId="23" xfId="47" applyFont="1" applyBorder="1" applyAlignment="1">
      <alignment vertical="center"/>
      <protection/>
    </xf>
    <xf numFmtId="4" fontId="13" fillId="0" borderId="14" xfId="34" applyNumberFormat="1" applyFont="1" applyFill="1" applyBorder="1" applyAlignment="1">
      <alignment vertical="center"/>
    </xf>
    <xf numFmtId="4" fontId="13" fillId="0" borderId="23" xfId="34" applyNumberFormat="1" applyFont="1" applyFill="1" applyBorder="1" applyAlignment="1">
      <alignment vertical="center"/>
    </xf>
    <xf numFmtId="38" fontId="18" fillId="0" borderId="23" xfId="34" applyNumberFormat="1" applyFont="1" applyFill="1" applyBorder="1" applyAlignment="1">
      <alignment horizontal="center" vertical="center"/>
    </xf>
    <xf numFmtId="38" fontId="18" fillId="0" borderId="16" xfId="34" applyNumberFormat="1" applyFont="1" applyFill="1" applyBorder="1" applyAlignment="1">
      <alignment horizontal="center" vertical="center"/>
    </xf>
    <xf numFmtId="0" fontId="13" fillId="0" borderId="12" xfId="47" applyFont="1" applyBorder="1" applyAlignment="1" quotePrefix="1">
      <alignment horizontal="left" vertical="center"/>
      <protection/>
    </xf>
    <xf numFmtId="198" fontId="12" fillId="0" borderId="23" xfId="47" applyNumberFormat="1" applyFont="1" applyFill="1" applyBorder="1" applyAlignment="1">
      <alignment vertical="center"/>
      <protection/>
    </xf>
    <xf numFmtId="198" fontId="12" fillId="0" borderId="12" xfId="47" applyNumberFormat="1" applyFont="1" applyFill="1" applyBorder="1" applyAlignment="1">
      <alignment horizontal="center" vertical="center"/>
      <protection/>
    </xf>
    <xf numFmtId="3" fontId="12" fillId="0" borderId="11" xfId="47" applyNumberFormat="1" applyFont="1" applyFill="1" applyBorder="1" applyAlignment="1">
      <alignment vertical="center"/>
      <protection/>
    </xf>
    <xf numFmtId="3" fontId="12" fillId="0" borderId="11" xfId="47" applyNumberFormat="1" applyFont="1" applyFill="1" applyBorder="1" applyAlignment="1">
      <alignment horizontal="center" vertical="center"/>
      <protection/>
    </xf>
    <xf numFmtId="3" fontId="12" fillId="0" borderId="14" xfId="47" applyNumberFormat="1" applyFont="1" applyFill="1" applyBorder="1" applyAlignment="1">
      <alignment horizontal="center" vertical="center"/>
      <protection/>
    </xf>
    <xf numFmtId="3" fontId="12" fillId="0" borderId="16" xfId="47" applyNumberFormat="1" applyFont="1" applyFill="1" applyBorder="1" applyAlignment="1">
      <alignment vertical="center"/>
      <protection/>
    </xf>
    <xf numFmtId="0" fontId="1" fillId="0" borderId="0" xfId="47" applyFont="1" applyAlignment="1">
      <alignment vertical="center"/>
      <protection/>
    </xf>
    <xf numFmtId="0" fontId="8" fillId="0" borderId="0" xfId="45" applyFont="1" applyAlignment="1">
      <alignment vertical="center"/>
      <protection/>
    </xf>
    <xf numFmtId="0" fontId="1" fillId="0" borderId="0" xfId="44" applyFont="1" applyAlignment="1" quotePrefix="1">
      <alignment horizontal="left" vertical="center"/>
      <protection/>
    </xf>
    <xf numFmtId="0" fontId="2" fillId="0" borderId="0" xfId="44" applyFont="1" applyAlignment="1">
      <alignment vertical="center"/>
      <protection/>
    </xf>
    <xf numFmtId="0" fontId="1" fillId="0" borderId="0" xfId="44" applyFont="1" applyAlignment="1">
      <alignment horizontal="left" vertical="center"/>
      <protection/>
    </xf>
    <xf numFmtId="0" fontId="8" fillId="0" borderId="0" xfId="46" applyFont="1" applyAlignment="1">
      <alignment vertical="center"/>
      <protection/>
    </xf>
    <xf numFmtId="0" fontId="8" fillId="0" borderId="0" xfId="44" applyFont="1" applyFill="1" applyAlignment="1">
      <alignment vertical="center"/>
      <protection/>
    </xf>
    <xf numFmtId="2" fontId="2" fillId="0" borderId="0" xfId="44" applyNumberFormat="1" applyFont="1" applyFill="1" applyBorder="1" applyAlignment="1">
      <alignment vertical="center"/>
      <protection/>
    </xf>
    <xf numFmtId="0" fontId="19" fillId="0" borderId="0" xfId="40" applyFont="1" applyAlignment="1">
      <alignment horizontal="left"/>
      <protection/>
    </xf>
    <xf numFmtId="0" fontId="19" fillId="0" borderId="0" xfId="40" applyFont="1">
      <alignment/>
      <protection/>
    </xf>
    <xf numFmtId="0" fontId="19" fillId="0" borderId="0" xfId="40" applyFont="1" applyFill="1" applyAlignment="1" quotePrefix="1">
      <alignment horizontal="left"/>
      <protection/>
    </xf>
    <xf numFmtId="0" fontId="19" fillId="0" borderId="0" xfId="40" applyFont="1" applyFill="1" applyAlignment="1">
      <alignment horizontal="left"/>
      <protection/>
    </xf>
    <xf numFmtId="0" fontId="19" fillId="0" borderId="0" xfId="40" applyFont="1" applyFill="1" applyAlignment="1">
      <alignment/>
      <protection/>
    </xf>
    <xf numFmtId="0" fontId="2" fillId="0" borderId="0" xfId="39" applyFont="1" applyAlignment="1">
      <alignment vertical="center"/>
      <protection/>
    </xf>
    <xf numFmtId="0" fontId="2" fillId="0" borderId="0" xfId="40" applyFont="1">
      <alignment/>
      <protection/>
    </xf>
    <xf numFmtId="0" fontId="2" fillId="0" borderId="0" xfId="46" applyFont="1" applyFill="1" applyAlignment="1">
      <alignment vertical="center"/>
      <protection/>
    </xf>
    <xf numFmtId="0" fontId="8" fillId="0" borderId="0" xfId="40" applyFont="1" applyFill="1" applyAlignment="1">
      <alignment/>
      <protection/>
    </xf>
    <xf numFmtId="0" fontId="2" fillId="0" borderId="0" xfId="44" applyFont="1" applyFill="1" applyAlignment="1" quotePrefix="1">
      <alignment horizontal="left" vertical="center"/>
      <protection/>
    </xf>
    <xf numFmtId="0" fontId="2" fillId="0" borderId="0" xfId="44" applyFont="1" applyFill="1" applyAlignment="1">
      <alignment horizontal="left" vertical="center"/>
      <protection/>
    </xf>
    <xf numFmtId="0" fontId="2" fillId="0" borderId="0" xfId="44" applyFont="1" applyFill="1" applyBorder="1" applyAlignment="1" quotePrefix="1">
      <alignment horizontal="left" vertical="center"/>
      <protection/>
    </xf>
    <xf numFmtId="0" fontId="1" fillId="0" borderId="0" xfId="46" applyFont="1" applyFill="1" applyBorder="1" applyAlignment="1">
      <alignment horizontal="left" vertical="center"/>
      <protection/>
    </xf>
    <xf numFmtId="0" fontId="2" fillId="0" borderId="0" xfId="46" applyFont="1" applyBorder="1" applyAlignment="1">
      <alignment vertical="center"/>
      <protection/>
    </xf>
    <xf numFmtId="0" fontId="2" fillId="0" borderId="0" xfId="46" applyFont="1" applyFill="1" applyBorder="1" applyAlignment="1">
      <alignment horizontal="left" vertical="center"/>
      <protection/>
    </xf>
    <xf numFmtId="0" fontId="8" fillId="0" borderId="0" xfId="46" applyFont="1" applyBorder="1" applyAlignment="1">
      <alignment vertical="center"/>
      <protection/>
    </xf>
    <xf numFmtId="0" fontId="2" fillId="0" borderId="0" xfId="46" applyFont="1" applyFill="1" applyBorder="1" applyAlignment="1" quotePrefix="1">
      <alignment horizontal="left" vertical="center"/>
      <protection/>
    </xf>
    <xf numFmtId="0" fontId="8" fillId="0" borderId="0" xfId="46" applyFont="1" applyFill="1" applyBorder="1" applyAlignment="1">
      <alignment vertical="center"/>
      <protection/>
    </xf>
    <xf numFmtId="0" fontId="2" fillId="0" borderId="0" xfId="46" applyFont="1" applyFill="1" applyBorder="1" applyAlignment="1">
      <alignment vertical="center"/>
      <protection/>
    </xf>
    <xf numFmtId="0" fontId="20" fillId="0" borderId="0" xfId="46" applyFont="1" applyBorder="1" applyAlignment="1">
      <alignment vertical="center"/>
      <protection/>
    </xf>
    <xf numFmtId="0" fontId="21" fillId="0" borderId="0" xfId="47" applyFont="1" applyAlignment="1">
      <alignment vertical="center"/>
      <protection/>
    </xf>
    <xf numFmtId="171" fontId="7" fillId="0" borderId="15" xfId="48" applyFont="1" applyBorder="1" applyAlignment="1">
      <alignment/>
    </xf>
    <xf numFmtId="40" fontId="12" fillId="0" borderId="29" xfId="34" applyNumberFormat="1" applyFont="1" applyBorder="1" applyAlignment="1" quotePrefix="1">
      <alignment horizontal="center" vertical="center"/>
    </xf>
    <xf numFmtId="171" fontId="22" fillId="0" borderId="0" xfId="51" applyFont="1" applyAlignment="1">
      <alignment/>
    </xf>
    <xf numFmtId="0" fontId="16" fillId="0" borderId="18" xfId="64" applyFont="1" applyBorder="1">
      <alignment/>
      <protection/>
    </xf>
    <xf numFmtId="9" fontId="18" fillId="0" borderId="19" xfId="64" applyNumberFormat="1" applyFont="1" applyBorder="1" applyAlignment="1">
      <alignment horizontal="center"/>
      <protection/>
    </xf>
    <xf numFmtId="171" fontId="18" fillId="0" borderId="42" xfId="51" applyFont="1" applyBorder="1" applyAlignment="1">
      <alignment/>
    </xf>
    <xf numFmtId="171" fontId="22" fillId="0" borderId="43" xfId="51" applyFont="1" applyBorder="1" applyAlignment="1">
      <alignment/>
    </xf>
    <xf numFmtId="171" fontId="22" fillId="0" borderId="19" xfId="51" applyFont="1" applyBorder="1" applyAlignment="1">
      <alignment/>
    </xf>
    <xf numFmtId="9" fontId="27" fillId="35" borderId="19" xfId="64" applyNumberFormat="1" applyFont="1" applyFill="1" applyBorder="1" applyAlignment="1">
      <alignment horizontal="center"/>
      <protection/>
    </xf>
    <xf numFmtId="171" fontId="28" fillId="0" borderId="0" xfId="51" applyFont="1" applyAlignment="1">
      <alignment horizontal="center" vertical="center"/>
    </xf>
    <xf numFmtId="171" fontId="31" fillId="0" borderId="44" xfId="51" applyFont="1" applyBorder="1" applyAlignment="1">
      <alignment/>
    </xf>
    <xf numFmtId="0" fontId="16" fillId="0" borderId="45" xfId="64" applyFont="1" applyBorder="1">
      <alignment/>
      <protection/>
    </xf>
    <xf numFmtId="0" fontId="18" fillId="35" borderId="46" xfId="64" applyFont="1" applyFill="1" applyBorder="1" applyAlignment="1">
      <alignment horizontal="center"/>
      <protection/>
    </xf>
    <xf numFmtId="0" fontId="18" fillId="35" borderId="47" xfId="64" applyFont="1" applyFill="1" applyBorder="1" applyAlignment="1">
      <alignment horizontal="center"/>
      <protection/>
    </xf>
    <xf numFmtId="171" fontId="32" fillId="0" borderId="0" xfId="51" applyFont="1" applyAlignment="1">
      <alignment horizontal="right"/>
    </xf>
    <xf numFmtId="194" fontId="33" fillId="35" borderId="22" xfId="51" applyNumberFormat="1" applyFont="1" applyFill="1" applyBorder="1" applyAlignment="1">
      <alignment/>
    </xf>
    <xf numFmtId="171" fontId="32" fillId="0" borderId="0" xfId="51" applyFont="1" applyAlignment="1">
      <alignment/>
    </xf>
    <xf numFmtId="0" fontId="18" fillId="35" borderId="41" xfId="64" applyFont="1" applyFill="1" applyBorder="1" applyAlignment="1">
      <alignment horizontal="center"/>
      <protection/>
    </xf>
    <xf numFmtId="0" fontId="16" fillId="35" borderId="45" xfId="64" applyFont="1" applyFill="1" applyBorder="1">
      <alignment/>
      <protection/>
    </xf>
    <xf numFmtId="171" fontId="22" fillId="0" borderId="0" xfId="51" applyFont="1" applyAlignment="1">
      <alignment horizontal="right"/>
    </xf>
    <xf numFmtId="194" fontId="22" fillId="36" borderId="48" xfId="51" applyNumberFormat="1" applyFont="1" applyFill="1" applyBorder="1" applyAlignment="1">
      <alignment/>
    </xf>
    <xf numFmtId="194" fontId="16" fillId="0" borderId="11" xfId="51" applyNumberFormat="1" applyFont="1" applyBorder="1" applyAlignment="1">
      <alignment/>
    </xf>
    <xf numFmtId="196" fontId="16" fillId="0" borderId="49" xfId="64" applyNumberFormat="1" applyFont="1" applyBorder="1" applyAlignment="1">
      <alignment horizontal="center"/>
      <protection/>
    </xf>
    <xf numFmtId="171" fontId="34" fillId="0" borderId="0" xfId="51" applyFont="1" applyAlignment="1">
      <alignment horizontal="right"/>
    </xf>
    <xf numFmtId="194" fontId="33" fillId="35" borderId="21" xfId="51" applyNumberFormat="1" applyFont="1" applyFill="1" applyBorder="1" applyAlignment="1">
      <alignment/>
    </xf>
    <xf numFmtId="171" fontId="34" fillId="0" borderId="0" xfId="51" applyFont="1" applyFill="1" applyAlignment="1">
      <alignment/>
    </xf>
    <xf numFmtId="196" fontId="16" fillId="0" borderId="16" xfId="64" applyNumberFormat="1" applyFont="1" applyBorder="1" applyAlignment="1">
      <alignment horizontal="center"/>
      <protection/>
    </xf>
    <xf numFmtId="196" fontId="16" fillId="0" borderId="15" xfId="64" applyNumberFormat="1" applyFont="1" applyBorder="1" applyAlignment="1">
      <alignment horizontal="center"/>
      <protection/>
    </xf>
    <xf numFmtId="171" fontId="35" fillId="0" borderId="0" xfId="51" applyFont="1" applyAlignment="1">
      <alignment horizontal="right"/>
    </xf>
    <xf numFmtId="200" fontId="36" fillId="35" borderId="11" xfId="51" applyNumberFormat="1" applyFont="1" applyFill="1" applyBorder="1" applyAlignment="1">
      <alignment/>
    </xf>
    <xf numFmtId="200" fontId="37" fillId="37" borderId="48" xfId="51" applyNumberFormat="1" applyFont="1" applyFill="1" applyBorder="1" applyAlignment="1">
      <alignment/>
    </xf>
    <xf numFmtId="201" fontId="38" fillId="0" borderId="0" xfId="51" applyNumberFormat="1" applyFont="1" applyAlignment="1">
      <alignment/>
    </xf>
    <xf numFmtId="194" fontId="39" fillId="0" borderId="21" xfId="51" applyNumberFormat="1" applyFont="1" applyBorder="1" applyAlignment="1">
      <alignment/>
    </xf>
    <xf numFmtId="171" fontId="22" fillId="0" borderId="50" xfId="51" applyFont="1" applyBorder="1" applyAlignment="1">
      <alignment/>
    </xf>
    <xf numFmtId="171" fontId="22" fillId="0" borderId="51" xfId="51" applyFont="1" applyBorder="1" applyAlignment="1">
      <alignment/>
    </xf>
    <xf numFmtId="171" fontId="41" fillId="0" borderId="0" xfId="51" applyFont="1" applyAlignment="1">
      <alignment horizontal="right"/>
    </xf>
    <xf numFmtId="194" fontId="42" fillId="0" borderId="0" xfId="51" applyNumberFormat="1" applyFont="1" applyBorder="1" applyAlignment="1">
      <alignment/>
    </xf>
    <xf numFmtId="194" fontId="16" fillId="0" borderId="11" xfId="51" applyNumberFormat="1" applyFont="1" applyBorder="1" applyAlignment="1">
      <alignment horizontal="right"/>
    </xf>
    <xf numFmtId="171" fontId="22" fillId="35" borderId="50" xfId="51" applyFont="1" applyFill="1" applyBorder="1" applyAlignment="1">
      <alignment/>
    </xf>
    <xf numFmtId="0" fontId="0" fillId="0" borderId="0" xfId="64">
      <alignment/>
      <protection/>
    </xf>
    <xf numFmtId="40" fontId="12" fillId="0" borderId="23" xfId="34" applyNumberFormat="1" applyFont="1" applyFill="1" applyBorder="1" applyAlignment="1">
      <alignment horizontal="center" vertical="center"/>
    </xf>
    <xf numFmtId="38" fontId="17" fillId="0" borderId="29" xfId="34" applyNumberFormat="1" applyFont="1" applyBorder="1" applyAlignment="1">
      <alignment horizontal="left" vertical="center"/>
    </xf>
    <xf numFmtId="0" fontId="12" fillId="0" borderId="18" xfId="37" applyFont="1" applyBorder="1" applyAlignment="1">
      <alignment horizontal="left" vertical="center"/>
      <protection/>
    </xf>
    <xf numFmtId="0" fontId="1" fillId="0" borderId="12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4" fontId="1" fillId="0" borderId="15" xfId="0" applyNumberFormat="1" applyFont="1" applyBorder="1" applyAlignment="1">
      <alignment horizontal="center"/>
    </xf>
    <xf numFmtId="43" fontId="6" fillId="0" borderId="0" xfId="33" applyFont="1" applyBorder="1" applyAlignment="1">
      <alignment horizontal="left"/>
    </xf>
    <xf numFmtId="38" fontId="13" fillId="0" borderId="29" xfId="34" applyNumberFormat="1" applyFont="1" applyBorder="1" applyAlignment="1">
      <alignment horizontal="left" vertical="center"/>
    </xf>
    <xf numFmtId="38" fontId="13" fillId="0" borderId="27" xfId="47" applyNumberFormat="1" applyFont="1" applyBorder="1" applyAlignment="1">
      <alignment horizontal="left" vertical="center"/>
      <protection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46" applyFont="1" applyAlignment="1">
      <alignment horizontal="center" vertical="center"/>
      <protection/>
    </xf>
    <xf numFmtId="0" fontId="13" fillId="0" borderId="0" xfId="47" applyFont="1" applyBorder="1" applyAlignment="1" quotePrefix="1">
      <alignment horizontal="left" vertical="center"/>
      <protection/>
    </xf>
    <xf numFmtId="0" fontId="12" fillId="0" borderId="0" xfId="47" applyFont="1" applyBorder="1" applyAlignment="1">
      <alignment horizontal="left" vertical="center"/>
      <protection/>
    </xf>
    <xf numFmtId="40" fontId="12" fillId="0" borderId="0" xfId="34" applyNumberFormat="1" applyFont="1" applyFill="1" applyBorder="1" applyAlignment="1">
      <alignment horizontal="center" vertical="center"/>
    </xf>
    <xf numFmtId="198" fontId="12" fillId="0" borderId="0" xfId="47" applyNumberFormat="1" applyFont="1" applyFill="1" applyBorder="1" applyAlignment="1">
      <alignment vertical="center"/>
      <protection/>
    </xf>
    <xf numFmtId="198" fontId="12" fillId="0" borderId="0" xfId="47" applyNumberFormat="1" applyFont="1" applyFill="1" applyBorder="1" applyAlignment="1">
      <alignment horizontal="center" vertical="center"/>
      <protection/>
    </xf>
    <xf numFmtId="3" fontId="12" fillId="0" borderId="0" xfId="47" applyNumberFormat="1" applyFont="1" applyFill="1" applyBorder="1" applyAlignment="1">
      <alignment vertical="center"/>
      <protection/>
    </xf>
    <xf numFmtId="3" fontId="12" fillId="0" borderId="0" xfId="47" applyNumberFormat="1" applyFont="1" applyFill="1" applyBorder="1" applyAlignment="1">
      <alignment horizontal="center" vertical="center"/>
      <protection/>
    </xf>
    <xf numFmtId="0" fontId="6" fillId="0" borderId="11" xfId="41" applyFont="1" applyBorder="1" applyAlignment="1">
      <alignment horizontal="right"/>
      <protection/>
    </xf>
    <xf numFmtId="49" fontId="13" fillId="0" borderId="29" xfId="43" applyNumberFormat="1" applyFont="1" applyBorder="1" applyAlignment="1">
      <alignment horizontal="center" vertical="center"/>
      <protection/>
    </xf>
    <xf numFmtId="38" fontId="12" fillId="0" borderId="12" xfId="47" applyNumberFormat="1" applyFont="1" applyBorder="1" applyAlignment="1">
      <alignment horizontal="left" vertical="center"/>
      <protection/>
    </xf>
    <xf numFmtId="38" fontId="12" fillId="0" borderId="13" xfId="47" applyNumberFormat="1" applyFont="1" applyBorder="1" applyAlignment="1">
      <alignment horizontal="left" vertical="center"/>
      <protection/>
    </xf>
    <xf numFmtId="38" fontId="12" fillId="0" borderId="15" xfId="47" applyNumberFormat="1" applyFont="1" applyBorder="1" applyAlignment="1">
      <alignment horizontal="left" vertical="center"/>
      <protection/>
    </xf>
    <xf numFmtId="49" fontId="13" fillId="0" borderId="29" xfId="43" applyNumberFormat="1" applyFont="1" applyBorder="1" applyAlignment="1">
      <alignment horizontal="center" vertical="center"/>
      <protection/>
    </xf>
    <xf numFmtId="49" fontId="13" fillId="0" borderId="31" xfId="43" applyNumberFormat="1" applyFont="1" applyBorder="1" applyAlignment="1">
      <alignment horizontal="center" vertical="center"/>
      <protection/>
    </xf>
    <xf numFmtId="0" fontId="2" fillId="0" borderId="0" xfId="44" applyFont="1" applyAlignment="1">
      <alignment horizontal="center"/>
      <protection/>
    </xf>
    <xf numFmtId="0" fontId="14" fillId="0" borderId="0" xfId="44" applyFont="1" applyAlignment="1">
      <alignment horizontal="center" vertical="center"/>
      <protection/>
    </xf>
    <xf numFmtId="3" fontId="13" fillId="0" borderId="26" xfId="47" applyNumberFormat="1" applyFont="1" applyFill="1" applyBorder="1" applyAlignment="1">
      <alignment horizontal="center" vertical="center"/>
      <protection/>
    </xf>
    <xf numFmtId="3" fontId="13" fillId="0" borderId="28" xfId="47" applyNumberFormat="1" applyFont="1" applyFill="1" applyBorder="1" applyAlignment="1">
      <alignment horizontal="center" vertical="center"/>
      <protection/>
    </xf>
    <xf numFmtId="38" fontId="18" fillId="0" borderId="33" xfId="34" applyNumberFormat="1" applyFont="1" applyFill="1" applyBorder="1" applyAlignment="1">
      <alignment horizontal="center" vertical="center"/>
    </xf>
    <xf numFmtId="38" fontId="18" fillId="0" borderId="40" xfId="34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43" fontId="6" fillId="0" borderId="12" xfId="33" applyFont="1" applyBorder="1" applyAlignment="1">
      <alignment horizontal="center"/>
    </xf>
    <xf numFmtId="43" fontId="6" fillId="0" borderId="15" xfId="33" applyFont="1" applyBorder="1" applyAlignment="1">
      <alignment horizontal="center"/>
    </xf>
    <xf numFmtId="0" fontId="12" fillId="0" borderId="0" xfId="42" applyFont="1" applyBorder="1" applyAlignment="1">
      <alignment horizontal="left" vertical="center"/>
      <protection/>
    </xf>
    <xf numFmtId="0" fontId="12" fillId="0" borderId="0" xfId="42" applyFont="1" applyBorder="1" applyAlignment="1">
      <alignment horizontal="center" vertical="center"/>
      <protection/>
    </xf>
    <xf numFmtId="17" fontId="23" fillId="0" borderId="50" xfId="64" applyNumberFormat="1" applyFont="1" applyBorder="1" applyAlignment="1" quotePrefix="1">
      <alignment horizontal="center"/>
      <protection/>
    </xf>
    <xf numFmtId="0" fontId="24" fillId="38" borderId="52" xfId="64" applyFont="1" applyFill="1" applyBorder="1" applyAlignment="1">
      <alignment horizontal="center"/>
      <protection/>
    </xf>
    <xf numFmtId="0" fontId="24" fillId="38" borderId="53" xfId="64" applyFont="1" applyFill="1" applyBorder="1" applyAlignment="1">
      <alignment horizontal="center"/>
      <protection/>
    </xf>
    <xf numFmtId="171" fontId="25" fillId="38" borderId="52" xfId="51" applyFont="1" applyFill="1" applyBorder="1" applyAlignment="1">
      <alignment horizontal="center"/>
    </xf>
    <xf numFmtId="171" fontId="25" fillId="38" borderId="53" xfId="51" applyFont="1" applyFill="1" applyBorder="1" applyAlignment="1">
      <alignment horizontal="center"/>
    </xf>
    <xf numFmtId="171" fontId="25" fillId="38" borderId="54" xfId="51" applyFont="1" applyFill="1" applyBorder="1" applyAlignment="1">
      <alignment horizontal="center"/>
    </xf>
    <xf numFmtId="171" fontId="26" fillId="0" borderId="18" xfId="51" applyFont="1" applyBorder="1" applyAlignment="1">
      <alignment horizontal="left"/>
    </xf>
    <xf numFmtId="171" fontId="26" fillId="0" borderId="0" xfId="51" applyFont="1" applyAlignment="1">
      <alignment horizontal="left"/>
    </xf>
    <xf numFmtId="171" fontId="28" fillId="0" borderId="0" xfId="51" applyFont="1" applyAlignment="1">
      <alignment vertical="center"/>
    </xf>
    <xf numFmtId="171" fontId="40" fillId="0" borderId="18" xfId="51" applyFont="1" applyBorder="1" applyAlignment="1">
      <alignment horizontal="center"/>
    </xf>
    <xf numFmtId="171" fontId="40" fillId="0" borderId="0" xfId="51" applyFont="1" applyBorder="1" applyAlignment="1">
      <alignment horizontal="center"/>
    </xf>
    <xf numFmtId="171" fontId="40" fillId="0" borderId="19" xfId="51" applyFont="1" applyBorder="1" applyAlignment="1">
      <alignment horizontal="center"/>
    </xf>
    <xf numFmtId="38" fontId="12" fillId="0" borderId="29" xfId="47" applyNumberFormat="1" applyFont="1" applyBorder="1" applyAlignment="1">
      <alignment horizontal="left" vertical="center"/>
      <protection/>
    </xf>
    <xf numFmtId="0" fontId="12" fillId="0" borderId="33" xfId="43" applyFont="1" applyBorder="1" applyAlignment="1">
      <alignment vertical="center"/>
      <protection/>
    </xf>
    <xf numFmtId="0" fontId="13" fillId="0" borderId="33" xfId="43" applyFont="1" applyBorder="1" applyAlignment="1">
      <alignment horizontal="center" vertical="center"/>
      <protection/>
    </xf>
    <xf numFmtId="0" fontId="13" fillId="0" borderId="40" xfId="43" applyFont="1" applyBorder="1" applyAlignment="1">
      <alignment horizontal="left" vertical="center"/>
      <protection/>
    </xf>
    <xf numFmtId="0" fontId="13" fillId="0" borderId="12" xfId="47" applyFont="1" applyBorder="1" applyAlignment="1" applyProtection="1">
      <alignment horizontal="center" vertical="center"/>
      <protection locked="0"/>
    </xf>
    <xf numFmtId="0" fontId="13" fillId="0" borderId="15" xfId="47" applyFont="1" applyBorder="1" applyAlignment="1" applyProtection="1">
      <alignment horizontal="center" vertical="center"/>
      <protection locked="0"/>
    </xf>
    <xf numFmtId="0" fontId="13" fillId="0" borderId="17" xfId="47" applyFont="1" applyBorder="1" applyAlignment="1" applyProtection="1">
      <alignment horizontal="center" vertical="center"/>
      <protection locked="0"/>
    </xf>
    <xf numFmtId="0" fontId="13" fillId="0" borderId="20" xfId="47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38" fontId="2" fillId="0" borderId="12" xfId="0" applyNumberFormat="1" applyFont="1" applyBorder="1" applyAlignment="1">
      <alignment/>
    </xf>
    <xf numFmtId="43" fontId="12" fillId="0" borderId="25" xfId="0" applyNumberFormat="1" applyFont="1" applyBorder="1" applyAlignment="1">
      <alignment/>
    </xf>
    <xf numFmtId="0" fontId="12" fillId="0" borderId="37" xfId="41" applyFont="1" applyBorder="1" applyAlignment="1">
      <alignment horizontal="left"/>
      <protection/>
    </xf>
    <xf numFmtId="182" fontId="6" fillId="0" borderId="11" xfId="33" applyNumberFormat="1" applyFont="1" applyBorder="1" applyAlignment="1">
      <alignment/>
    </xf>
    <xf numFmtId="182" fontId="12" fillId="0" borderId="25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38" fontId="6" fillId="0" borderId="11" xfId="48" applyNumberFormat="1" applyFont="1" applyBorder="1" applyAlignment="1">
      <alignment vertical="center"/>
    </xf>
    <xf numFmtId="43" fontId="63" fillId="0" borderId="0" xfId="33" applyFont="1" applyAlignment="1">
      <alignment/>
    </xf>
    <xf numFmtId="0" fontId="6" fillId="0" borderId="0" xfId="41" applyFont="1" applyBorder="1" applyAlignment="1" quotePrefix="1">
      <alignment horizontal="left"/>
      <protection/>
    </xf>
    <xf numFmtId="43" fontId="6" fillId="0" borderId="0" xfId="33" applyFont="1" applyAlignment="1">
      <alignment/>
    </xf>
    <xf numFmtId="0" fontId="6" fillId="0" borderId="0" xfId="33" applyNumberFormat="1" applyFont="1" applyAlignment="1">
      <alignment horizontal="left"/>
    </xf>
    <xf numFmtId="0" fontId="6" fillId="0" borderId="0" xfId="41" applyFont="1" applyBorder="1">
      <alignment/>
      <protection/>
    </xf>
    <xf numFmtId="43" fontId="6" fillId="0" borderId="0" xfId="33" applyFont="1" applyBorder="1" applyAlignment="1">
      <alignment horizontal="left"/>
    </xf>
    <xf numFmtId="43" fontId="6" fillId="0" borderId="0" xfId="33" applyFont="1" applyBorder="1" applyAlignment="1" quotePrefix="1">
      <alignment horizontal="left"/>
    </xf>
    <xf numFmtId="43" fontId="6" fillId="0" borderId="0" xfId="33" applyFont="1" applyBorder="1" applyAlignment="1">
      <alignment/>
    </xf>
    <xf numFmtId="43" fontId="6" fillId="0" borderId="0" xfId="33" applyFont="1" applyBorder="1" applyAlignment="1">
      <alignment horizontal="centerContinuous"/>
    </xf>
    <xf numFmtId="43" fontId="6" fillId="0" borderId="0" xfId="33" applyFont="1" applyBorder="1" applyAlignment="1">
      <alignment/>
    </xf>
    <xf numFmtId="0" fontId="6" fillId="0" borderId="11" xfId="0" applyFont="1" applyBorder="1" applyAlignment="1">
      <alignment horizontal="left"/>
    </xf>
    <xf numFmtId="0" fontId="2" fillId="0" borderId="0" xfId="44" applyFont="1" applyAlignment="1" quotePrefix="1">
      <alignment horizontal="left" vertic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_8728" xfId="33"/>
    <cellStyle name="Comma_แบบตารางใหม่" xfId="34"/>
    <cellStyle name="Followed Hyperlink" xfId="35"/>
    <cellStyle name="Hyperlink" xfId="36"/>
    <cellStyle name="Normal_10051 &amp; ข 38-39-40 -มีค-50 2" xfId="37"/>
    <cellStyle name="Normal_10051 &amp; ข 38-39-40 -มีค-50_55-8605 (มค-55) 2" xfId="38"/>
    <cellStyle name="Normal_10051 &amp; ข 38-39-40 -มีค-50_56-10159 (ตค-55)" xfId="39"/>
    <cellStyle name="Normal_50-10127อุดรธานี" xfId="40"/>
    <cellStyle name="Normal_8728" xfId="41"/>
    <cellStyle name="Normal_แบบตารางใหม่" xfId="42"/>
    <cellStyle name="Normal_แบบตารางใหม่ 2" xfId="43"/>
    <cellStyle name="Normal_แบบตารางใหม่ -กลุ่ม 3" xfId="44"/>
    <cellStyle name="Normal_แบบตารางใหม่_54-8079 (สค-54)" xfId="45"/>
    <cellStyle name="Normal_แบบตารางใหม่_54-ก 40-เมย-53 -ช่องลิฟท์ -รพ.เซกา" xfId="46"/>
    <cellStyle name="Normal_แบบตารางใหม่_55-8605 (มค-55) 2" xfId="47"/>
    <cellStyle name="Comma" xfId="48"/>
    <cellStyle name="Comma [0]" xfId="49"/>
    <cellStyle name="เครื่องหมายจุลภาค_54-8170-36" xfId="50"/>
    <cellStyle name="เครื่องหมายจุลภาค_คำนวณค่าเฉลี่ย_Factor-F_6%" xfId="51"/>
    <cellStyle name="Currency" xfId="52"/>
    <cellStyle name="Currency [0]" xfId="53"/>
    <cellStyle name="เซลล์ตรวจสอบ" xfId="54"/>
    <cellStyle name="เซลล์ที่มีการเชื่อมโยง" xfId="55"/>
    <cellStyle name="Percent" xfId="56"/>
    <cellStyle name="แย่" xfId="57"/>
    <cellStyle name="แสดงผล" xfId="58"/>
    <cellStyle name="การคำนวณ" xfId="59"/>
    <cellStyle name="ข้อความเตือน" xfId="60"/>
    <cellStyle name="ข้อความอธิบาย" xfId="61"/>
    <cellStyle name="ชื่อเรื่อง" xfId="62"/>
    <cellStyle name="ดี" xfId="63"/>
    <cellStyle name="ปกติ_คำนวณค่าเฉลี่ย_Factor-F_6%" xfId="64"/>
    <cellStyle name="ป้อนค่า" xfId="65"/>
    <cellStyle name="ปานกลาง" xfId="66"/>
    <cellStyle name="ผลรวม" xfId="67"/>
    <cellStyle name="ส่วนที่ถูกเน้น1" xfId="68"/>
    <cellStyle name="ส่วนที่ถูกเน้น2" xfId="69"/>
    <cellStyle name="ส่วนที่ถูกเน้น3" xfId="70"/>
    <cellStyle name="ส่วนที่ถูกเน้น4" xfId="71"/>
    <cellStyle name="ส่วนที่ถูกเน้น5" xfId="72"/>
    <cellStyle name="ส่วนที่ถูกเน้น6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</xdr:row>
      <xdr:rowOff>76200</xdr:rowOff>
    </xdr:from>
    <xdr:to>
      <xdr:col>1</xdr:col>
      <xdr:colOff>276225</xdr:colOff>
      <xdr:row>3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314325" y="110490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4</xdr:row>
      <xdr:rowOff>76200</xdr:rowOff>
    </xdr:from>
    <xdr:to>
      <xdr:col>1</xdr:col>
      <xdr:colOff>276225</xdr:colOff>
      <xdr:row>4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314325" y="139065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5</xdr:row>
      <xdr:rowOff>76200</xdr:rowOff>
    </xdr:from>
    <xdr:to>
      <xdr:col>1</xdr:col>
      <xdr:colOff>276225</xdr:colOff>
      <xdr:row>5</xdr:row>
      <xdr:rowOff>190500</xdr:rowOff>
    </xdr:to>
    <xdr:sp>
      <xdr:nvSpPr>
        <xdr:cNvPr id="3" name="Rectangle 4"/>
        <xdr:cNvSpPr>
          <a:spLocks/>
        </xdr:cNvSpPr>
      </xdr:nvSpPr>
      <xdr:spPr>
        <a:xfrm>
          <a:off x="314325" y="167640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6</xdr:row>
      <xdr:rowOff>76200</xdr:rowOff>
    </xdr:from>
    <xdr:to>
      <xdr:col>1</xdr:col>
      <xdr:colOff>276225</xdr:colOff>
      <xdr:row>6</xdr:row>
      <xdr:rowOff>190500</xdr:rowOff>
    </xdr:to>
    <xdr:sp>
      <xdr:nvSpPr>
        <xdr:cNvPr id="4" name="Rectangle 5"/>
        <xdr:cNvSpPr>
          <a:spLocks/>
        </xdr:cNvSpPr>
      </xdr:nvSpPr>
      <xdr:spPr>
        <a:xfrm>
          <a:off x="314325" y="196215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7</xdr:row>
      <xdr:rowOff>76200</xdr:rowOff>
    </xdr:from>
    <xdr:to>
      <xdr:col>1</xdr:col>
      <xdr:colOff>276225</xdr:colOff>
      <xdr:row>7</xdr:row>
      <xdr:rowOff>190500</xdr:rowOff>
    </xdr:to>
    <xdr:sp>
      <xdr:nvSpPr>
        <xdr:cNvPr id="5" name="Rectangle 6"/>
        <xdr:cNvSpPr>
          <a:spLocks/>
        </xdr:cNvSpPr>
      </xdr:nvSpPr>
      <xdr:spPr>
        <a:xfrm>
          <a:off x="314325" y="224790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26</xdr:row>
      <xdr:rowOff>114300</xdr:rowOff>
    </xdr:from>
    <xdr:to>
      <xdr:col>1</xdr:col>
      <xdr:colOff>285750</xdr:colOff>
      <xdr:row>26</xdr:row>
      <xdr:rowOff>228600</xdr:rowOff>
    </xdr:to>
    <xdr:sp>
      <xdr:nvSpPr>
        <xdr:cNvPr id="6" name="Rectangle 8"/>
        <xdr:cNvSpPr>
          <a:spLocks/>
        </xdr:cNvSpPr>
      </xdr:nvSpPr>
      <xdr:spPr>
        <a:xfrm>
          <a:off x="323850" y="7705725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10</xdr:row>
      <xdr:rowOff>76200</xdr:rowOff>
    </xdr:from>
    <xdr:to>
      <xdr:col>1</xdr:col>
      <xdr:colOff>276225</xdr:colOff>
      <xdr:row>10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314325" y="310515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695325</xdr:colOff>
      <xdr:row>10</xdr:row>
      <xdr:rowOff>85725</xdr:rowOff>
    </xdr:from>
    <xdr:to>
      <xdr:col>6</xdr:col>
      <xdr:colOff>800100</xdr:colOff>
      <xdr:row>10</xdr:row>
      <xdr:rowOff>200025</xdr:rowOff>
    </xdr:to>
    <xdr:sp>
      <xdr:nvSpPr>
        <xdr:cNvPr id="8" name="Rectangle 7"/>
        <xdr:cNvSpPr>
          <a:spLocks/>
        </xdr:cNvSpPr>
      </xdr:nvSpPr>
      <xdr:spPr>
        <a:xfrm>
          <a:off x="4286250" y="3114675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8</xdr:row>
      <xdr:rowOff>76200</xdr:rowOff>
    </xdr:from>
    <xdr:to>
      <xdr:col>1</xdr:col>
      <xdr:colOff>276225</xdr:colOff>
      <xdr:row>8</xdr:row>
      <xdr:rowOff>190500</xdr:rowOff>
    </xdr:to>
    <xdr:sp>
      <xdr:nvSpPr>
        <xdr:cNvPr id="9" name="Rectangle 6"/>
        <xdr:cNvSpPr>
          <a:spLocks/>
        </xdr:cNvSpPr>
      </xdr:nvSpPr>
      <xdr:spPr>
        <a:xfrm>
          <a:off x="314325" y="253365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9</xdr:row>
      <xdr:rowOff>76200</xdr:rowOff>
    </xdr:from>
    <xdr:to>
      <xdr:col>1</xdr:col>
      <xdr:colOff>276225</xdr:colOff>
      <xdr:row>9</xdr:row>
      <xdr:rowOff>190500</xdr:rowOff>
    </xdr:to>
    <xdr:sp>
      <xdr:nvSpPr>
        <xdr:cNvPr id="10" name="Rectangle 6"/>
        <xdr:cNvSpPr>
          <a:spLocks/>
        </xdr:cNvSpPr>
      </xdr:nvSpPr>
      <xdr:spPr>
        <a:xfrm>
          <a:off x="314325" y="281940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1" name="Line 1"/>
        <xdr:cNvSpPr>
          <a:spLocks/>
        </xdr:cNvSpPr>
      </xdr:nvSpPr>
      <xdr:spPr>
        <a:xfrm>
          <a:off x="314325" y="6408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2" name="Line 2"/>
        <xdr:cNvSpPr>
          <a:spLocks/>
        </xdr:cNvSpPr>
      </xdr:nvSpPr>
      <xdr:spPr>
        <a:xfrm>
          <a:off x="314325" y="6408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" name="Line 3"/>
        <xdr:cNvSpPr>
          <a:spLocks/>
        </xdr:cNvSpPr>
      </xdr:nvSpPr>
      <xdr:spPr>
        <a:xfrm>
          <a:off x="314325" y="6408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4" name="Line 4"/>
        <xdr:cNvSpPr>
          <a:spLocks/>
        </xdr:cNvSpPr>
      </xdr:nvSpPr>
      <xdr:spPr>
        <a:xfrm>
          <a:off x="314325" y="6408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5" name="Line 5"/>
        <xdr:cNvSpPr>
          <a:spLocks/>
        </xdr:cNvSpPr>
      </xdr:nvSpPr>
      <xdr:spPr>
        <a:xfrm>
          <a:off x="314325" y="6408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6" name="Line 6"/>
        <xdr:cNvSpPr>
          <a:spLocks/>
        </xdr:cNvSpPr>
      </xdr:nvSpPr>
      <xdr:spPr>
        <a:xfrm>
          <a:off x="314325" y="6408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7" name="Line 7"/>
        <xdr:cNvSpPr>
          <a:spLocks/>
        </xdr:cNvSpPr>
      </xdr:nvSpPr>
      <xdr:spPr>
        <a:xfrm>
          <a:off x="314325" y="6408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8" name="Line 8"/>
        <xdr:cNvSpPr>
          <a:spLocks/>
        </xdr:cNvSpPr>
      </xdr:nvSpPr>
      <xdr:spPr>
        <a:xfrm>
          <a:off x="314325" y="6408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9" name="Line 9"/>
        <xdr:cNvSpPr>
          <a:spLocks/>
        </xdr:cNvSpPr>
      </xdr:nvSpPr>
      <xdr:spPr>
        <a:xfrm>
          <a:off x="314325" y="6408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10" name="Line 10"/>
        <xdr:cNvSpPr>
          <a:spLocks/>
        </xdr:cNvSpPr>
      </xdr:nvSpPr>
      <xdr:spPr>
        <a:xfrm>
          <a:off x="314325" y="6408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11" name="Line 11"/>
        <xdr:cNvSpPr>
          <a:spLocks/>
        </xdr:cNvSpPr>
      </xdr:nvSpPr>
      <xdr:spPr>
        <a:xfrm>
          <a:off x="314325" y="6408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12" name="Line 12"/>
        <xdr:cNvSpPr>
          <a:spLocks/>
        </xdr:cNvSpPr>
      </xdr:nvSpPr>
      <xdr:spPr>
        <a:xfrm>
          <a:off x="314325" y="6408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13" name="Line 13"/>
        <xdr:cNvSpPr>
          <a:spLocks/>
        </xdr:cNvSpPr>
      </xdr:nvSpPr>
      <xdr:spPr>
        <a:xfrm>
          <a:off x="314325" y="6408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14" name="Line 14"/>
        <xdr:cNvSpPr>
          <a:spLocks/>
        </xdr:cNvSpPr>
      </xdr:nvSpPr>
      <xdr:spPr>
        <a:xfrm>
          <a:off x="314325" y="6408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314325" y="6408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16" name="Line 16"/>
        <xdr:cNvSpPr>
          <a:spLocks/>
        </xdr:cNvSpPr>
      </xdr:nvSpPr>
      <xdr:spPr>
        <a:xfrm>
          <a:off x="314325" y="6408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17" name="Line 17"/>
        <xdr:cNvSpPr>
          <a:spLocks/>
        </xdr:cNvSpPr>
      </xdr:nvSpPr>
      <xdr:spPr>
        <a:xfrm>
          <a:off x="314325" y="6408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18" name="Line 18"/>
        <xdr:cNvSpPr>
          <a:spLocks/>
        </xdr:cNvSpPr>
      </xdr:nvSpPr>
      <xdr:spPr>
        <a:xfrm>
          <a:off x="314325" y="6408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19" name="Line 19"/>
        <xdr:cNvSpPr>
          <a:spLocks/>
        </xdr:cNvSpPr>
      </xdr:nvSpPr>
      <xdr:spPr>
        <a:xfrm>
          <a:off x="314325" y="6408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314325" y="6408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21" name="Line 21"/>
        <xdr:cNvSpPr>
          <a:spLocks/>
        </xdr:cNvSpPr>
      </xdr:nvSpPr>
      <xdr:spPr>
        <a:xfrm>
          <a:off x="314325" y="6408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22" name="Line 22"/>
        <xdr:cNvSpPr>
          <a:spLocks/>
        </xdr:cNvSpPr>
      </xdr:nvSpPr>
      <xdr:spPr>
        <a:xfrm>
          <a:off x="314325" y="6408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23" name="Line 23"/>
        <xdr:cNvSpPr>
          <a:spLocks/>
        </xdr:cNvSpPr>
      </xdr:nvSpPr>
      <xdr:spPr>
        <a:xfrm>
          <a:off x="314325" y="6408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24" name="Line 24"/>
        <xdr:cNvSpPr>
          <a:spLocks/>
        </xdr:cNvSpPr>
      </xdr:nvSpPr>
      <xdr:spPr>
        <a:xfrm>
          <a:off x="314325" y="6408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25" name="Line 25"/>
        <xdr:cNvSpPr>
          <a:spLocks/>
        </xdr:cNvSpPr>
      </xdr:nvSpPr>
      <xdr:spPr>
        <a:xfrm>
          <a:off x="314325" y="6408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26" name="Line 26"/>
        <xdr:cNvSpPr>
          <a:spLocks/>
        </xdr:cNvSpPr>
      </xdr:nvSpPr>
      <xdr:spPr>
        <a:xfrm>
          <a:off x="314325" y="6408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27" name="Line 27"/>
        <xdr:cNvSpPr>
          <a:spLocks/>
        </xdr:cNvSpPr>
      </xdr:nvSpPr>
      <xdr:spPr>
        <a:xfrm>
          <a:off x="314325" y="6408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28" name="Line 28"/>
        <xdr:cNvSpPr>
          <a:spLocks/>
        </xdr:cNvSpPr>
      </xdr:nvSpPr>
      <xdr:spPr>
        <a:xfrm>
          <a:off x="314325" y="6408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314325" y="6408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0" name="Line 30"/>
        <xdr:cNvSpPr>
          <a:spLocks/>
        </xdr:cNvSpPr>
      </xdr:nvSpPr>
      <xdr:spPr>
        <a:xfrm>
          <a:off x="314325" y="6408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1" name="Line 31"/>
        <xdr:cNvSpPr>
          <a:spLocks/>
        </xdr:cNvSpPr>
      </xdr:nvSpPr>
      <xdr:spPr>
        <a:xfrm>
          <a:off x="314325" y="6408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2" name="Line 32"/>
        <xdr:cNvSpPr>
          <a:spLocks/>
        </xdr:cNvSpPr>
      </xdr:nvSpPr>
      <xdr:spPr>
        <a:xfrm>
          <a:off x="314325" y="6408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" name="Line 33"/>
        <xdr:cNvSpPr>
          <a:spLocks/>
        </xdr:cNvSpPr>
      </xdr:nvSpPr>
      <xdr:spPr>
        <a:xfrm>
          <a:off x="314325" y="6408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4" name="Line 34"/>
        <xdr:cNvSpPr>
          <a:spLocks/>
        </xdr:cNvSpPr>
      </xdr:nvSpPr>
      <xdr:spPr>
        <a:xfrm>
          <a:off x="314325" y="6408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5" name="Line 35"/>
        <xdr:cNvSpPr>
          <a:spLocks/>
        </xdr:cNvSpPr>
      </xdr:nvSpPr>
      <xdr:spPr>
        <a:xfrm>
          <a:off x="314325" y="6408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6" name="Line 36"/>
        <xdr:cNvSpPr>
          <a:spLocks/>
        </xdr:cNvSpPr>
      </xdr:nvSpPr>
      <xdr:spPr>
        <a:xfrm>
          <a:off x="314325" y="6408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7" name="Line 37"/>
        <xdr:cNvSpPr>
          <a:spLocks/>
        </xdr:cNvSpPr>
      </xdr:nvSpPr>
      <xdr:spPr>
        <a:xfrm>
          <a:off x="314325" y="6408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952500</xdr:colOff>
      <xdr:row>7</xdr:row>
      <xdr:rowOff>0</xdr:rowOff>
    </xdr:from>
    <xdr:to>
      <xdr:col>1</xdr:col>
      <xdr:colOff>1066800</xdr:colOff>
      <xdr:row>7</xdr:row>
      <xdr:rowOff>0</xdr:rowOff>
    </xdr:to>
    <xdr:sp>
      <xdr:nvSpPr>
        <xdr:cNvPr id="38" name="Line 39"/>
        <xdr:cNvSpPr>
          <a:spLocks/>
        </xdr:cNvSpPr>
      </xdr:nvSpPr>
      <xdr:spPr>
        <a:xfrm flipH="1">
          <a:off x="1266825" y="18097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952500</xdr:colOff>
      <xdr:row>7</xdr:row>
      <xdr:rowOff>0</xdr:rowOff>
    </xdr:from>
    <xdr:to>
      <xdr:col>1</xdr:col>
      <xdr:colOff>1066800</xdr:colOff>
      <xdr:row>7</xdr:row>
      <xdr:rowOff>0</xdr:rowOff>
    </xdr:to>
    <xdr:sp>
      <xdr:nvSpPr>
        <xdr:cNvPr id="39" name="Line 41"/>
        <xdr:cNvSpPr>
          <a:spLocks/>
        </xdr:cNvSpPr>
      </xdr:nvSpPr>
      <xdr:spPr>
        <a:xfrm flipH="1">
          <a:off x="1266825" y="18097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952500</xdr:colOff>
      <xdr:row>7</xdr:row>
      <xdr:rowOff>0</xdr:rowOff>
    </xdr:from>
    <xdr:to>
      <xdr:col>1</xdr:col>
      <xdr:colOff>1066800</xdr:colOff>
      <xdr:row>7</xdr:row>
      <xdr:rowOff>0</xdr:rowOff>
    </xdr:to>
    <xdr:sp>
      <xdr:nvSpPr>
        <xdr:cNvPr id="40" name="Line 43"/>
        <xdr:cNvSpPr>
          <a:spLocks/>
        </xdr:cNvSpPr>
      </xdr:nvSpPr>
      <xdr:spPr>
        <a:xfrm flipH="1">
          <a:off x="1266825" y="18097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161</xdr:row>
      <xdr:rowOff>0</xdr:rowOff>
    </xdr:from>
    <xdr:to>
      <xdr:col>1</xdr:col>
      <xdr:colOff>0</xdr:colOff>
      <xdr:row>161</xdr:row>
      <xdr:rowOff>0</xdr:rowOff>
    </xdr:to>
    <xdr:sp>
      <xdr:nvSpPr>
        <xdr:cNvPr id="41" name="Line 46"/>
        <xdr:cNvSpPr>
          <a:spLocks/>
        </xdr:cNvSpPr>
      </xdr:nvSpPr>
      <xdr:spPr>
        <a:xfrm>
          <a:off x="314325" y="430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161</xdr:row>
      <xdr:rowOff>0</xdr:rowOff>
    </xdr:from>
    <xdr:to>
      <xdr:col>1</xdr:col>
      <xdr:colOff>0</xdr:colOff>
      <xdr:row>161</xdr:row>
      <xdr:rowOff>0</xdr:rowOff>
    </xdr:to>
    <xdr:sp>
      <xdr:nvSpPr>
        <xdr:cNvPr id="42" name="Line 47"/>
        <xdr:cNvSpPr>
          <a:spLocks/>
        </xdr:cNvSpPr>
      </xdr:nvSpPr>
      <xdr:spPr>
        <a:xfrm>
          <a:off x="314325" y="430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161</xdr:row>
      <xdr:rowOff>0</xdr:rowOff>
    </xdr:from>
    <xdr:to>
      <xdr:col>1</xdr:col>
      <xdr:colOff>0</xdr:colOff>
      <xdr:row>161</xdr:row>
      <xdr:rowOff>0</xdr:rowOff>
    </xdr:to>
    <xdr:sp>
      <xdr:nvSpPr>
        <xdr:cNvPr id="43" name="Line 48"/>
        <xdr:cNvSpPr>
          <a:spLocks/>
        </xdr:cNvSpPr>
      </xdr:nvSpPr>
      <xdr:spPr>
        <a:xfrm>
          <a:off x="314325" y="430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161</xdr:row>
      <xdr:rowOff>0</xdr:rowOff>
    </xdr:from>
    <xdr:to>
      <xdr:col>1</xdr:col>
      <xdr:colOff>0</xdr:colOff>
      <xdr:row>161</xdr:row>
      <xdr:rowOff>0</xdr:rowOff>
    </xdr:to>
    <xdr:sp>
      <xdr:nvSpPr>
        <xdr:cNvPr id="44" name="Line 49"/>
        <xdr:cNvSpPr>
          <a:spLocks/>
        </xdr:cNvSpPr>
      </xdr:nvSpPr>
      <xdr:spPr>
        <a:xfrm>
          <a:off x="314325" y="430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161</xdr:row>
      <xdr:rowOff>0</xdr:rowOff>
    </xdr:from>
    <xdr:to>
      <xdr:col>1</xdr:col>
      <xdr:colOff>0</xdr:colOff>
      <xdr:row>161</xdr:row>
      <xdr:rowOff>0</xdr:rowOff>
    </xdr:to>
    <xdr:sp>
      <xdr:nvSpPr>
        <xdr:cNvPr id="45" name="Line 50"/>
        <xdr:cNvSpPr>
          <a:spLocks/>
        </xdr:cNvSpPr>
      </xdr:nvSpPr>
      <xdr:spPr>
        <a:xfrm>
          <a:off x="314325" y="430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161</xdr:row>
      <xdr:rowOff>0</xdr:rowOff>
    </xdr:from>
    <xdr:to>
      <xdr:col>1</xdr:col>
      <xdr:colOff>0</xdr:colOff>
      <xdr:row>161</xdr:row>
      <xdr:rowOff>0</xdr:rowOff>
    </xdr:to>
    <xdr:sp>
      <xdr:nvSpPr>
        <xdr:cNvPr id="46" name="Line 51"/>
        <xdr:cNvSpPr>
          <a:spLocks/>
        </xdr:cNvSpPr>
      </xdr:nvSpPr>
      <xdr:spPr>
        <a:xfrm>
          <a:off x="314325" y="430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161</xdr:row>
      <xdr:rowOff>0</xdr:rowOff>
    </xdr:from>
    <xdr:to>
      <xdr:col>1</xdr:col>
      <xdr:colOff>0</xdr:colOff>
      <xdr:row>161</xdr:row>
      <xdr:rowOff>0</xdr:rowOff>
    </xdr:to>
    <xdr:sp>
      <xdr:nvSpPr>
        <xdr:cNvPr id="47" name="Line 52"/>
        <xdr:cNvSpPr>
          <a:spLocks/>
        </xdr:cNvSpPr>
      </xdr:nvSpPr>
      <xdr:spPr>
        <a:xfrm>
          <a:off x="314325" y="430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161</xdr:row>
      <xdr:rowOff>0</xdr:rowOff>
    </xdr:from>
    <xdr:to>
      <xdr:col>1</xdr:col>
      <xdr:colOff>0</xdr:colOff>
      <xdr:row>161</xdr:row>
      <xdr:rowOff>0</xdr:rowOff>
    </xdr:to>
    <xdr:sp>
      <xdr:nvSpPr>
        <xdr:cNvPr id="48" name="Line 53"/>
        <xdr:cNvSpPr>
          <a:spLocks/>
        </xdr:cNvSpPr>
      </xdr:nvSpPr>
      <xdr:spPr>
        <a:xfrm>
          <a:off x="314325" y="430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161</xdr:row>
      <xdr:rowOff>0</xdr:rowOff>
    </xdr:from>
    <xdr:to>
      <xdr:col>1</xdr:col>
      <xdr:colOff>0</xdr:colOff>
      <xdr:row>161</xdr:row>
      <xdr:rowOff>0</xdr:rowOff>
    </xdr:to>
    <xdr:sp>
      <xdr:nvSpPr>
        <xdr:cNvPr id="49" name="Line 54"/>
        <xdr:cNvSpPr>
          <a:spLocks/>
        </xdr:cNvSpPr>
      </xdr:nvSpPr>
      <xdr:spPr>
        <a:xfrm>
          <a:off x="314325" y="430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161</xdr:row>
      <xdr:rowOff>0</xdr:rowOff>
    </xdr:from>
    <xdr:to>
      <xdr:col>1</xdr:col>
      <xdr:colOff>0</xdr:colOff>
      <xdr:row>161</xdr:row>
      <xdr:rowOff>0</xdr:rowOff>
    </xdr:to>
    <xdr:sp>
      <xdr:nvSpPr>
        <xdr:cNvPr id="50" name="Line 55"/>
        <xdr:cNvSpPr>
          <a:spLocks/>
        </xdr:cNvSpPr>
      </xdr:nvSpPr>
      <xdr:spPr>
        <a:xfrm>
          <a:off x="314325" y="430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161</xdr:row>
      <xdr:rowOff>0</xdr:rowOff>
    </xdr:from>
    <xdr:to>
      <xdr:col>1</xdr:col>
      <xdr:colOff>0</xdr:colOff>
      <xdr:row>161</xdr:row>
      <xdr:rowOff>0</xdr:rowOff>
    </xdr:to>
    <xdr:sp>
      <xdr:nvSpPr>
        <xdr:cNvPr id="51" name="Line 56"/>
        <xdr:cNvSpPr>
          <a:spLocks/>
        </xdr:cNvSpPr>
      </xdr:nvSpPr>
      <xdr:spPr>
        <a:xfrm>
          <a:off x="314325" y="430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161</xdr:row>
      <xdr:rowOff>0</xdr:rowOff>
    </xdr:from>
    <xdr:to>
      <xdr:col>1</xdr:col>
      <xdr:colOff>0</xdr:colOff>
      <xdr:row>161</xdr:row>
      <xdr:rowOff>0</xdr:rowOff>
    </xdr:to>
    <xdr:sp>
      <xdr:nvSpPr>
        <xdr:cNvPr id="52" name="Line 57"/>
        <xdr:cNvSpPr>
          <a:spLocks/>
        </xdr:cNvSpPr>
      </xdr:nvSpPr>
      <xdr:spPr>
        <a:xfrm>
          <a:off x="314325" y="430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161</xdr:row>
      <xdr:rowOff>0</xdr:rowOff>
    </xdr:from>
    <xdr:to>
      <xdr:col>1</xdr:col>
      <xdr:colOff>0</xdr:colOff>
      <xdr:row>161</xdr:row>
      <xdr:rowOff>0</xdr:rowOff>
    </xdr:to>
    <xdr:sp>
      <xdr:nvSpPr>
        <xdr:cNvPr id="53" name="Line 58"/>
        <xdr:cNvSpPr>
          <a:spLocks/>
        </xdr:cNvSpPr>
      </xdr:nvSpPr>
      <xdr:spPr>
        <a:xfrm>
          <a:off x="314325" y="430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161</xdr:row>
      <xdr:rowOff>0</xdr:rowOff>
    </xdr:from>
    <xdr:to>
      <xdr:col>1</xdr:col>
      <xdr:colOff>0</xdr:colOff>
      <xdr:row>161</xdr:row>
      <xdr:rowOff>0</xdr:rowOff>
    </xdr:to>
    <xdr:sp>
      <xdr:nvSpPr>
        <xdr:cNvPr id="54" name="Oval 59"/>
        <xdr:cNvSpPr>
          <a:spLocks/>
        </xdr:cNvSpPr>
      </xdr:nvSpPr>
      <xdr:spPr>
        <a:xfrm>
          <a:off x="314325" y="430149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161</xdr:row>
      <xdr:rowOff>0</xdr:rowOff>
    </xdr:from>
    <xdr:to>
      <xdr:col>1</xdr:col>
      <xdr:colOff>0</xdr:colOff>
      <xdr:row>161</xdr:row>
      <xdr:rowOff>0</xdr:rowOff>
    </xdr:to>
    <xdr:sp>
      <xdr:nvSpPr>
        <xdr:cNvPr id="55" name="Oval 60"/>
        <xdr:cNvSpPr>
          <a:spLocks/>
        </xdr:cNvSpPr>
      </xdr:nvSpPr>
      <xdr:spPr>
        <a:xfrm>
          <a:off x="314325" y="430149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161</xdr:row>
      <xdr:rowOff>0</xdr:rowOff>
    </xdr:from>
    <xdr:to>
      <xdr:col>1</xdr:col>
      <xdr:colOff>0</xdr:colOff>
      <xdr:row>161</xdr:row>
      <xdr:rowOff>0</xdr:rowOff>
    </xdr:to>
    <xdr:sp>
      <xdr:nvSpPr>
        <xdr:cNvPr id="56" name="Oval 61"/>
        <xdr:cNvSpPr>
          <a:spLocks/>
        </xdr:cNvSpPr>
      </xdr:nvSpPr>
      <xdr:spPr>
        <a:xfrm>
          <a:off x="314325" y="430149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161</xdr:row>
      <xdr:rowOff>0</xdr:rowOff>
    </xdr:from>
    <xdr:to>
      <xdr:col>1</xdr:col>
      <xdr:colOff>0</xdr:colOff>
      <xdr:row>161</xdr:row>
      <xdr:rowOff>0</xdr:rowOff>
    </xdr:to>
    <xdr:sp>
      <xdr:nvSpPr>
        <xdr:cNvPr id="57" name="Line 62"/>
        <xdr:cNvSpPr>
          <a:spLocks/>
        </xdr:cNvSpPr>
      </xdr:nvSpPr>
      <xdr:spPr>
        <a:xfrm>
          <a:off x="314325" y="430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161</xdr:row>
      <xdr:rowOff>0</xdr:rowOff>
    </xdr:from>
    <xdr:to>
      <xdr:col>1</xdr:col>
      <xdr:colOff>0</xdr:colOff>
      <xdr:row>161</xdr:row>
      <xdr:rowOff>0</xdr:rowOff>
    </xdr:to>
    <xdr:sp>
      <xdr:nvSpPr>
        <xdr:cNvPr id="58" name="Line 63"/>
        <xdr:cNvSpPr>
          <a:spLocks/>
        </xdr:cNvSpPr>
      </xdr:nvSpPr>
      <xdr:spPr>
        <a:xfrm>
          <a:off x="314325" y="430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781050</xdr:colOff>
      <xdr:row>33</xdr:row>
      <xdr:rowOff>123825</xdr:rowOff>
    </xdr:from>
    <xdr:to>
      <xdr:col>5</xdr:col>
      <xdr:colOff>1162050</xdr:colOff>
      <xdr:row>36</xdr:row>
      <xdr:rowOff>47625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5219700" y="10668000"/>
          <a:ext cx="1400175" cy="5524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มีปัญหาปรึกษา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สุรสิทธิ์ 
</a:t>
          </a:r>
          <a:r>
            <a:rPr lang="en-US" cap="none" sz="14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089-213-0502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1;&#3619;.&#3610;&#3657;&#3634;&#3609;&#3614;&#3633;&#3585;%20&#3619;&#3632;&#3604;&#3633;&#3610;%207-8%20%20&#3619;&#3614;.&#3621;&#3633;&#3609;&#3605;&#3634;(&#3651;&#3627;&#3597;&#365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4;&#3633;&#3626;&#3604;&#3640;\&#3591;&#3634;&#3609;%20&#3626;&#3626;&#3592;.&#3585;&#3619;&#3632;&#3610;&#3637;&#3656;\1%20&#3591;&#3634;&#3609;&#3592;&#3633;&#3604;&#3595;&#3639;&#3657;&#3629;&#3592;&#3633;&#3604;&#3592;&#3657;&#3634;&#3591;\&#3611;&#3637;&#3591;&#3610;&#3611;&#3619;&#3632;&#3617;&#3634;&#3603;%202560\6.%20&#3604;&#3635;&#3648;&#3609;&#3636;&#3609;&#3585;&#3634;&#3619;&#3592;&#3633;&#3604;&#3592;&#3657;&#3634;&#3591;\A%20&#3585;&#3635;&#3627;&#3609;&#3604;&#3619;&#3634;&#3588;&#3634;&#3585;&#3621;&#3634;&#3591;\4.BOQ%20&#3619;&#3634;&#3588;&#3634;&#3585;&#3621;&#3634;&#3591;\BOQ%20&#3626;&#3626;&#3592;.&#3585;&#3619;&#3632;&#3610;&#3637;&#3656;\&#3611;&#3619;%204.&#3585;&#3656;&#3629;&#3626;&#3619;&#3657;&#3634;&#3591;&#3629;&#3634;&#3588;&#3634;&#3619;&#3626;&#3635;&#3609;&#3633;&#3585;&#3591;&#3634;&#3609;%20&#3626;&#3626;&#3592;.&#3585;&#3619;&#3632;&#3610;&#3637;&#3656;2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619;&#3634;&#3588;&#3634;&#3617;&#3634;&#3605;&#3619;&#3600;&#3634;&#3609;\&#3649;&#3592;&#3657;&#3591;&#3619;&#3634;&#3588;&#3634;&#3591;&#3610;&#3611;&#3619;&#3632;&#3617;&#3634;&#3603;%20&#3611;&#3637;%2057\56-8605%20(&#3648;&#3617;&#3618;-5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5"/>
      <sheetName val="รายงานความเข้ากันได้"/>
    </sheetNames>
    <sheetDataSet>
      <sheetData sheetId="2">
        <row r="247">
          <cell r="I247">
            <v>0</v>
          </cell>
        </row>
        <row r="250">
          <cell r="I25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ใบสรุปราคา"/>
      <sheetName val="สรุปหมวด "/>
      <sheetName val="F_อาคาร"/>
      <sheetName val="บัญชีวัสดุ"/>
      <sheetName val="Sheet1"/>
    </sheetNames>
    <sheetDataSet>
      <sheetData sheetId="4">
        <row r="536">
          <cell r="C536" t="str">
            <v>                       ค่าวัสดุ (BOQ.) ทั้งนี้ ให้คำนึงถึงผลประโยชน์ของทางราชการเป็นสำคัญ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 อาคาร"/>
      <sheetName val="ใบสรุปราคา"/>
      <sheetName val="หมวดงาน "/>
      <sheetName val="บัญชี"/>
    </sheetNames>
    <sheetDataSet>
      <sheetData sheetId="2">
        <row r="57">
          <cell r="F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3"/>
  <sheetViews>
    <sheetView zoomScalePageLayoutView="0" workbookViewId="0" topLeftCell="B13">
      <selection activeCell="B13" sqref="A1:IV16384"/>
    </sheetView>
  </sheetViews>
  <sheetFormatPr defaultColWidth="7.8515625" defaultRowHeight="12.75"/>
  <cols>
    <col min="1" max="1" width="2.140625" style="247" customWidth="1"/>
    <col min="2" max="2" width="6.28125" style="247" customWidth="1"/>
    <col min="3" max="3" width="12.421875" style="247" customWidth="1"/>
    <col min="4" max="4" width="11.8515625" style="247" customWidth="1"/>
    <col min="5" max="5" width="11.00390625" style="247" customWidth="1"/>
    <col min="6" max="6" width="10.140625" style="247" customWidth="1"/>
    <col min="7" max="10" width="14.421875" style="247" customWidth="1"/>
    <col min="11" max="11" width="2.8515625" style="247" customWidth="1"/>
    <col min="12" max="12" width="11.7109375" style="247" customWidth="1"/>
    <col min="13" max="14" width="6.7109375" style="247" customWidth="1"/>
    <col min="15" max="16384" width="7.8515625" style="247" customWidth="1"/>
  </cols>
  <sheetData>
    <row r="1" s="83" customFormat="1" ht="19.5" customHeight="1">
      <c r="B1" s="86"/>
    </row>
    <row r="2" spans="2:18" s="83" customFormat="1" ht="36" customHeight="1">
      <c r="B2" s="315" t="s">
        <v>333</v>
      </c>
      <c r="C2" s="315"/>
      <c r="D2" s="315"/>
      <c r="E2" s="315"/>
      <c r="F2" s="315"/>
      <c r="G2" s="315"/>
      <c r="H2" s="315"/>
      <c r="I2" s="315"/>
      <c r="J2" s="315"/>
      <c r="L2" s="84" t="s">
        <v>249</v>
      </c>
      <c r="M2" s="85"/>
      <c r="N2" s="86"/>
      <c r="R2" s="87"/>
    </row>
    <row r="3" spans="2:14" s="83" customFormat="1" ht="25.5" customHeight="1">
      <c r="B3" s="88" t="s">
        <v>250</v>
      </c>
      <c r="C3" s="89"/>
      <c r="D3" s="89"/>
      <c r="E3" s="89"/>
      <c r="F3" s="90"/>
      <c r="G3" s="90"/>
      <c r="H3" s="90"/>
      <c r="I3" s="90"/>
      <c r="J3" s="90"/>
      <c r="M3" s="85"/>
      <c r="N3" s="86"/>
    </row>
    <row r="4" spans="2:15" s="83" customFormat="1" ht="22.5" customHeight="1">
      <c r="B4" s="91" t="s">
        <v>249</v>
      </c>
      <c r="C4" s="193" t="s">
        <v>251</v>
      </c>
      <c r="D4" s="296" t="str">
        <f>+O6</f>
        <v>บ้านพักข้าราชการระดับ 5-6(1 ครอบครัว)(โครงสร้างต้านแผ่นดินไหว)</v>
      </c>
      <c r="E4" s="92"/>
      <c r="F4" s="93"/>
      <c r="G4" s="94"/>
      <c r="H4" s="94"/>
      <c r="I4" s="95"/>
      <c r="J4" s="96"/>
      <c r="M4" s="97"/>
      <c r="N4" s="97"/>
      <c r="O4" s="98"/>
    </row>
    <row r="5" spans="2:15" s="83" customFormat="1" ht="22.5" customHeight="1">
      <c r="B5" s="99" t="s">
        <v>249</v>
      </c>
      <c r="C5" s="295" t="s">
        <v>252</v>
      </c>
      <c r="D5" s="345" t="str">
        <f>+O7</f>
        <v>โรงพยาบาลส่งเสริมสุขภาพตำบลบ้านบางเหียน อ.ปลายพระยา จ.กระบี่</v>
      </c>
      <c r="E5" s="101"/>
      <c r="F5" s="102"/>
      <c r="G5" s="102"/>
      <c r="H5" s="100"/>
      <c r="I5" s="100"/>
      <c r="J5" s="103"/>
      <c r="M5" s="104"/>
      <c r="N5" s="104"/>
      <c r="O5" s="105"/>
    </row>
    <row r="6" spans="2:22" s="83" customFormat="1" ht="22.5" customHeight="1">
      <c r="B6" s="99"/>
      <c r="C6" s="100" t="s">
        <v>253</v>
      </c>
      <c r="D6" s="106"/>
      <c r="E6" s="106"/>
      <c r="F6" s="102" t="s">
        <v>254</v>
      </c>
      <c r="G6" s="107"/>
      <c r="H6" s="102"/>
      <c r="I6" s="108"/>
      <c r="J6" s="109"/>
      <c r="M6" s="104"/>
      <c r="N6" s="104"/>
      <c r="O6" s="309" t="s">
        <v>279</v>
      </c>
      <c r="P6" s="310"/>
      <c r="Q6" s="310"/>
      <c r="R6" s="310"/>
      <c r="S6" s="310"/>
      <c r="T6" s="310"/>
      <c r="U6" s="310"/>
      <c r="V6" s="311"/>
    </row>
    <row r="7" spans="2:22" s="83" customFormat="1" ht="22.5" customHeight="1">
      <c r="B7" s="99"/>
      <c r="C7" s="289" t="s">
        <v>357</v>
      </c>
      <c r="D7" s="110"/>
      <c r="E7" s="106"/>
      <c r="F7" s="111"/>
      <c r="G7" s="110"/>
      <c r="H7" s="112" t="s">
        <v>6</v>
      </c>
      <c r="I7" s="249">
        <v>88.08</v>
      </c>
      <c r="J7" s="114" t="s">
        <v>25</v>
      </c>
      <c r="M7" s="104"/>
      <c r="N7" s="104"/>
      <c r="O7" s="309" t="s">
        <v>355</v>
      </c>
      <c r="P7" s="310"/>
      <c r="Q7" s="310"/>
      <c r="R7" s="310"/>
      <c r="S7" s="310"/>
      <c r="T7" s="310"/>
      <c r="U7" s="310"/>
      <c r="V7" s="311"/>
    </row>
    <row r="8" spans="2:22" s="83" customFormat="1" ht="22.5" customHeight="1">
      <c r="B8" s="99"/>
      <c r="C8" s="100" t="s">
        <v>255</v>
      </c>
      <c r="D8" s="106"/>
      <c r="E8" s="115" t="s">
        <v>256</v>
      </c>
      <c r="F8" s="116">
        <v>9</v>
      </c>
      <c r="G8" s="102" t="s">
        <v>29</v>
      </c>
      <c r="H8" s="112" t="s">
        <v>257</v>
      </c>
      <c r="I8" s="113">
        <v>2</v>
      </c>
      <c r="J8" s="114" t="s">
        <v>258</v>
      </c>
      <c r="M8" s="104" t="s">
        <v>181</v>
      </c>
      <c r="N8" s="104"/>
      <c r="O8" s="309" t="s">
        <v>277</v>
      </c>
      <c r="P8" s="310"/>
      <c r="Q8" s="310"/>
      <c r="R8" s="310"/>
      <c r="S8" s="310"/>
      <c r="T8" s="310"/>
      <c r="U8" s="310"/>
      <c r="V8" s="311"/>
    </row>
    <row r="9" spans="2:22" s="83" customFormat="1" ht="22.5" customHeight="1">
      <c r="B9" s="99"/>
      <c r="C9" s="100" t="s">
        <v>259</v>
      </c>
      <c r="D9" s="106"/>
      <c r="E9" s="107"/>
      <c r="F9" s="107"/>
      <c r="G9" s="107"/>
      <c r="H9" s="100" t="s">
        <v>319</v>
      </c>
      <c r="I9" s="308"/>
      <c r="J9" s="117"/>
      <c r="M9" s="104" t="s">
        <v>260</v>
      </c>
      <c r="N9" s="104"/>
      <c r="O9" s="309" t="s">
        <v>261</v>
      </c>
      <c r="P9" s="310"/>
      <c r="Q9" s="310"/>
      <c r="R9" s="310"/>
      <c r="S9" s="310"/>
      <c r="T9" s="310"/>
      <c r="U9" s="310"/>
      <c r="V9" s="311"/>
    </row>
    <row r="10" spans="2:22" s="83" customFormat="1" ht="22.5" customHeight="1">
      <c r="B10" s="99"/>
      <c r="C10" s="100" t="s">
        <v>262</v>
      </c>
      <c r="D10" s="106"/>
      <c r="E10" s="118"/>
      <c r="F10" s="118"/>
      <c r="G10" s="118"/>
      <c r="H10" s="100"/>
      <c r="I10" s="312"/>
      <c r="J10" s="313"/>
      <c r="M10" s="104"/>
      <c r="N10" s="104"/>
      <c r="O10" s="119"/>
      <c r="P10" s="120"/>
      <c r="Q10" s="120"/>
      <c r="R10" s="120"/>
      <c r="S10" s="120"/>
      <c r="T10" s="120"/>
      <c r="U10" s="120"/>
      <c r="V10" s="121"/>
    </row>
    <row r="11" spans="2:22" s="83" customFormat="1" ht="22.5" customHeight="1">
      <c r="B11" s="122"/>
      <c r="C11" s="123" t="s">
        <v>320</v>
      </c>
      <c r="D11" s="124"/>
      <c r="E11" s="346"/>
      <c r="F11" s="125"/>
      <c r="G11" s="125"/>
      <c r="H11" s="125" t="s">
        <v>263</v>
      </c>
      <c r="I11" s="347"/>
      <c r="J11" s="348"/>
      <c r="M11" s="126"/>
      <c r="N11" s="126"/>
      <c r="O11" s="127"/>
      <c r="P11" s="120"/>
      <c r="Q11" s="120"/>
      <c r="R11" s="120"/>
      <c r="S11" s="120"/>
      <c r="T11" s="120"/>
      <c r="U11" s="120"/>
      <c r="V11" s="121"/>
    </row>
    <row r="12" spans="2:22" s="83" customFormat="1" ht="21" customHeight="1">
      <c r="B12" s="128" t="s">
        <v>321</v>
      </c>
      <c r="C12" s="129"/>
      <c r="D12" s="90"/>
      <c r="E12" s="130"/>
      <c r="F12" s="131"/>
      <c r="G12" s="131"/>
      <c r="H12" s="132"/>
      <c r="I12" s="133"/>
      <c r="J12" s="134"/>
      <c r="K12" s="83" t="s">
        <v>249</v>
      </c>
      <c r="M12" s="126"/>
      <c r="N12" s="126"/>
      <c r="O12" s="127"/>
      <c r="P12" s="120"/>
      <c r="Q12" s="120"/>
      <c r="R12" s="120"/>
      <c r="S12" s="120"/>
      <c r="T12" s="120"/>
      <c r="U12" s="120"/>
      <c r="V12" s="121"/>
    </row>
    <row r="13" spans="2:22" s="83" customFormat="1" ht="21" customHeight="1">
      <c r="B13" s="290" t="s">
        <v>322</v>
      </c>
      <c r="C13" s="129"/>
      <c r="D13" s="90"/>
      <c r="E13" s="130"/>
      <c r="F13" s="131"/>
      <c r="G13" s="131"/>
      <c r="H13" s="132"/>
      <c r="I13" s="133"/>
      <c r="J13" s="134"/>
      <c r="M13" s="126"/>
      <c r="N13" s="126"/>
      <c r="O13" s="127"/>
      <c r="P13" s="120"/>
      <c r="Q13" s="120"/>
      <c r="R13" s="120"/>
      <c r="S13" s="120"/>
      <c r="T13" s="120"/>
      <c r="U13" s="120"/>
      <c r="V13" s="121"/>
    </row>
    <row r="14" spans="2:22" s="83" customFormat="1" ht="21" customHeight="1">
      <c r="B14" s="135" t="s">
        <v>278</v>
      </c>
      <c r="C14" s="136"/>
      <c r="D14" s="137"/>
      <c r="E14" s="138"/>
      <c r="F14" s="139"/>
      <c r="G14" s="139"/>
      <c r="H14" s="139"/>
      <c r="I14" s="138"/>
      <c r="J14" s="140"/>
      <c r="M14" s="126"/>
      <c r="N14" s="126"/>
      <c r="O14" s="127"/>
      <c r="P14" s="120"/>
      <c r="Q14" s="120"/>
      <c r="R14" s="120"/>
      <c r="S14" s="120"/>
      <c r="T14" s="120"/>
      <c r="U14" s="120"/>
      <c r="V14" s="121"/>
    </row>
    <row r="15" spans="2:22" s="83" customFormat="1" ht="7.5" customHeight="1">
      <c r="B15" s="81"/>
      <c r="C15" s="141"/>
      <c r="D15" s="142"/>
      <c r="E15" s="142"/>
      <c r="F15" s="143"/>
      <c r="G15" s="120"/>
      <c r="H15" s="143"/>
      <c r="I15" s="144"/>
      <c r="J15" s="145"/>
      <c r="M15" s="126"/>
      <c r="N15" s="126"/>
      <c r="O15" s="127"/>
      <c r="P15" s="120"/>
      <c r="Q15" s="120"/>
      <c r="R15" s="120"/>
      <c r="S15" s="120"/>
      <c r="T15" s="120"/>
      <c r="U15" s="120"/>
      <c r="V15" s="121"/>
    </row>
    <row r="16" spans="2:22" s="83" customFormat="1" ht="24.75" customHeight="1">
      <c r="B16" s="146" t="s">
        <v>264</v>
      </c>
      <c r="C16" s="147" t="s">
        <v>0</v>
      </c>
      <c r="D16" s="148"/>
      <c r="E16" s="148"/>
      <c r="F16" s="148"/>
      <c r="G16" s="349" t="s">
        <v>265</v>
      </c>
      <c r="H16" s="350"/>
      <c r="I16" s="351" t="s">
        <v>1</v>
      </c>
      <c r="J16" s="352"/>
      <c r="M16" s="126"/>
      <c r="N16" s="126"/>
      <c r="O16" s="127"/>
      <c r="P16" s="120"/>
      <c r="Q16" s="120"/>
      <c r="R16" s="120"/>
      <c r="S16" s="120"/>
      <c r="T16" s="120"/>
      <c r="U16" s="120"/>
      <c r="V16" s="121"/>
    </row>
    <row r="17" spans="2:22" s="83" customFormat="1" ht="22.5" customHeight="1">
      <c r="B17" s="149" t="s">
        <v>249</v>
      </c>
      <c r="C17" s="150"/>
      <c r="D17" s="151"/>
      <c r="E17" s="151"/>
      <c r="F17" s="152"/>
      <c r="G17" s="153" t="s">
        <v>266</v>
      </c>
      <c r="H17" s="153" t="s">
        <v>267</v>
      </c>
      <c r="I17" s="154"/>
      <c r="J17" s="153"/>
      <c r="M17" s="126"/>
      <c r="N17" s="126"/>
      <c r="O17" s="127"/>
      <c r="P17" s="120"/>
      <c r="Q17" s="120"/>
      <c r="R17" s="120"/>
      <c r="S17" s="120"/>
      <c r="T17" s="120"/>
      <c r="U17" s="120"/>
      <c r="V17" s="121"/>
    </row>
    <row r="18" spans="2:22" s="83" customFormat="1" ht="24" customHeight="1">
      <c r="B18" s="155">
        <v>1</v>
      </c>
      <c r="C18" s="156" t="s">
        <v>268</v>
      </c>
      <c r="D18" s="157"/>
      <c r="E18" s="158"/>
      <c r="F18" s="158"/>
      <c r="G18" s="159">
        <f>'ปร4.1'!D46</f>
        <v>897187.2355</v>
      </c>
      <c r="H18" s="159">
        <f>'ปร4.1'!D47</f>
        <v>919944.6155</v>
      </c>
      <c r="I18" s="316"/>
      <c r="J18" s="317"/>
      <c r="M18" s="126"/>
      <c r="N18" s="126"/>
      <c r="O18" s="127"/>
      <c r="P18" s="120"/>
      <c r="Q18" s="120"/>
      <c r="R18" s="120"/>
      <c r="S18" s="120"/>
      <c r="T18" s="120"/>
      <c r="U18" s="120"/>
      <c r="V18" s="121"/>
    </row>
    <row r="19" spans="2:22" s="83" customFormat="1" ht="24" customHeight="1">
      <c r="B19" s="160"/>
      <c r="C19" s="161" t="s">
        <v>269</v>
      </c>
      <c r="D19" s="151"/>
      <c r="E19" s="162"/>
      <c r="F19" s="163">
        <f>'ค่า F'!E14</f>
        <v>1.3054</v>
      </c>
      <c r="G19" s="164">
        <f>G18*F19</f>
        <v>1171188.2172217</v>
      </c>
      <c r="H19" s="165">
        <f>+H18*F19</f>
        <v>1200895.7010736999</v>
      </c>
      <c r="I19" s="166"/>
      <c r="J19" s="167"/>
      <c r="L19" s="168"/>
      <c r="M19" s="126"/>
      <c r="N19" s="126"/>
      <c r="O19" s="127"/>
      <c r="P19" s="120"/>
      <c r="Q19" s="120"/>
      <c r="R19" s="120"/>
      <c r="S19" s="120"/>
      <c r="T19" s="120"/>
      <c r="U19" s="120"/>
      <c r="V19" s="121"/>
    </row>
    <row r="20" spans="2:15" s="83" customFormat="1" ht="24" customHeight="1">
      <c r="B20" s="169">
        <v>2</v>
      </c>
      <c r="C20" s="170" t="s">
        <v>270</v>
      </c>
      <c r="D20" s="157"/>
      <c r="E20" s="158"/>
      <c r="F20" s="158"/>
      <c r="G20" s="159">
        <f>H20</f>
        <v>0</v>
      </c>
      <c r="H20" s="171">
        <f>SUM('[3]หมวดงาน '!F57)</f>
        <v>0</v>
      </c>
      <c r="I20" s="172"/>
      <c r="J20" s="173"/>
      <c r="M20" s="126"/>
      <c r="N20" s="126"/>
      <c r="O20" s="126"/>
    </row>
    <row r="21" spans="2:15" s="83" customFormat="1" ht="24" customHeight="1">
      <c r="B21" s="174"/>
      <c r="C21" s="175" t="s">
        <v>271</v>
      </c>
      <c r="D21" s="124"/>
      <c r="E21" s="176"/>
      <c r="F21" s="176" t="s">
        <v>272</v>
      </c>
      <c r="G21" s="177">
        <f>H21</f>
        <v>0</v>
      </c>
      <c r="H21" s="178">
        <f>H20*$F$21+(H20)</f>
        <v>0</v>
      </c>
      <c r="I21" s="179"/>
      <c r="J21" s="180"/>
      <c r="M21" s="126"/>
      <c r="N21" s="126"/>
      <c r="O21" s="126"/>
    </row>
    <row r="22" spans="2:15" s="83" customFormat="1" ht="24" customHeight="1">
      <c r="B22" s="155">
        <v>3</v>
      </c>
      <c r="C22" s="156" t="s">
        <v>273</v>
      </c>
      <c r="D22" s="93"/>
      <c r="E22" s="181"/>
      <c r="F22" s="181"/>
      <c r="G22" s="182">
        <f>'ปร4.1'!D62</f>
        <v>0</v>
      </c>
      <c r="H22" s="183">
        <f>'ปร4.1'!D62</f>
        <v>0</v>
      </c>
      <c r="I22" s="184"/>
      <c r="J22" s="185"/>
      <c r="M22" s="126"/>
      <c r="N22" s="126"/>
      <c r="O22" s="126"/>
    </row>
    <row r="23" spans="2:15" s="83" customFormat="1" ht="24" customHeight="1">
      <c r="B23" s="174"/>
      <c r="C23" s="186"/>
      <c r="D23" s="187"/>
      <c r="E23" s="187"/>
      <c r="F23" s="188"/>
      <c r="G23" s="189"/>
      <c r="H23" s="190"/>
      <c r="I23" s="191"/>
      <c r="J23" s="192"/>
      <c r="M23" s="126"/>
      <c r="N23" s="126"/>
      <c r="O23" s="126"/>
    </row>
    <row r="24" spans="2:15" s="83" customFormat="1" ht="24" customHeight="1">
      <c r="B24" s="91" t="s">
        <v>274</v>
      </c>
      <c r="C24" s="193"/>
      <c r="D24" s="194"/>
      <c r="E24" s="194"/>
      <c r="F24" s="195"/>
      <c r="G24" s="196">
        <f>G19+G21+G22</f>
        <v>1171188.2172217</v>
      </c>
      <c r="H24" s="196">
        <f>+H19+H21+H22</f>
        <v>1200895.7010736999</v>
      </c>
      <c r="I24" s="197"/>
      <c r="J24" s="198"/>
      <c r="M24" s="126"/>
      <c r="N24" s="126"/>
      <c r="O24" s="126"/>
    </row>
    <row r="25" spans="2:15" s="83" customFormat="1" ht="25.5" customHeight="1" thickBot="1">
      <c r="B25" s="199" t="s">
        <v>182</v>
      </c>
      <c r="C25" s="200"/>
      <c r="D25" s="201"/>
      <c r="E25" s="201"/>
      <c r="F25" s="202"/>
      <c r="G25" s="203">
        <f>G24</f>
        <v>1171188.2172217</v>
      </c>
      <c r="H25" s="203">
        <f>+FLOOR(H24,100)</f>
        <v>1200800</v>
      </c>
      <c r="I25" s="318"/>
      <c r="J25" s="319"/>
      <c r="M25" s="126"/>
      <c r="N25" s="126"/>
      <c r="O25" s="126"/>
    </row>
    <row r="26" spans="2:15" s="83" customFormat="1" ht="25.5" customHeight="1" thickTop="1">
      <c r="B26" s="204" t="s">
        <v>358</v>
      </c>
      <c r="C26" s="205"/>
      <c r="D26" s="206"/>
      <c r="E26" s="206"/>
      <c r="F26" s="207"/>
      <c r="G26" s="208" t="str">
        <f>+_xlfn.BAHTTEXT(H25)</f>
        <v>หนึ่งล้านสองแสนแปดร้อยบาทถ้วน</v>
      </c>
      <c r="H26" s="209"/>
      <c r="I26" s="210"/>
      <c r="J26" s="211"/>
      <c r="M26" s="126"/>
      <c r="N26" s="126"/>
      <c r="O26" s="126"/>
    </row>
    <row r="27" spans="2:15" s="83" customFormat="1" ht="25.5" customHeight="1">
      <c r="B27" s="212"/>
      <c r="C27" s="150" t="s">
        <v>6</v>
      </c>
      <c r="D27" s="288">
        <v>88.08</v>
      </c>
      <c r="E27" s="213" t="s">
        <v>25</v>
      </c>
      <c r="F27" s="214" t="s">
        <v>275</v>
      </c>
      <c r="G27" s="215"/>
      <c r="H27" s="216">
        <f>+H25/D27</f>
        <v>13633.0608537693</v>
      </c>
      <c r="I27" s="217" t="s">
        <v>276</v>
      </c>
      <c r="J27" s="218"/>
      <c r="L27" s="219"/>
      <c r="M27" s="126"/>
      <c r="N27" s="126"/>
      <c r="O27" s="126"/>
    </row>
    <row r="28" spans="2:15" s="83" customFormat="1" ht="25.5" customHeight="1">
      <c r="B28" s="300"/>
      <c r="C28" s="301"/>
      <c r="D28" s="302"/>
      <c r="E28" s="303"/>
      <c r="F28" s="304"/>
      <c r="G28" s="305"/>
      <c r="H28" s="306"/>
      <c r="I28" s="306"/>
      <c r="J28" s="305"/>
      <c r="L28" s="219"/>
      <c r="M28" s="126"/>
      <c r="N28" s="126"/>
      <c r="O28" s="126"/>
    </row>
    <row r="29" spans="2:15" s="220" customFormat="1" ht="22.5" customHeight="1">
      <c r="B29" s="221"/>
      <c r="C29" s="222"/>
      <c r="D29" s="222"/>
      <c r="E29" s="223"/>
      <c r="F29" s="223"/>
      <c r="G29" s="299" t="s">
        <v>340</v>
      </c>
      <c r="H29" s="221"/>
      <c r="I29" s="225"/>
      <c r="J29" s="226"/>
      <c r="M29" s="126"/>
      <c r="N29" s="126"/>
      <c r="O29" s="126"/>
    </row>
    <row r="30" spans="2:17" s="126" customFormat="1" ht="22.5" customHeight="1">
      <c r="B30" s="227"/>
      <c r="C30" s="228"/>
      <c r="D30" s="228"/>
      <c r="E30" s="229"/>
      <c r="F30" s="228"/>
      <c r="G30" s="230"/>
      <c r="H30" s="297" t="s">
        <v>288</v>
      </c>
      <c r="I30" s="353"/>
      <c r="J30" s="353"/>
      <c r="K30" s="353"/>
      <c r="L30" s="353"/>
      <c r="M30" s="353"/>
      <c r="N30" s="353"/>
      <c r="O30" s="353"/>
      <c r="P30" s="353"/>
      <c r="Q30" s="353"/>
    </row>
    <row r="31" spans="2:17" s="126" customFormat="1" ht="22.5" customHeight="1">
      <c r="B31" s="227"/>
      <c r="C31" s="228"/>
      <c r="D31" s="228"/>
      <c r="E31" s="229"/>
      <c r="F31" s="228"/>
      <c r="G31" s="230"/>
      <c r="H31" s="297" t="s">
        <v>337</v>
      </c>
      <c r="I31" s="353"/>
      <c r="J31" s="353"/>
      <c r="K31" s="353"/>
      <c r="L31" s="353"/>
      <c r="M31" s="353"/>
      <c r="N31" s="353"/>
      <c r="O31" s="353"/>
      <c r="P31" s="353"/>
      <c r="Q31" s="353"/>
    </row>
    <row r="32" spans="2:17" s="126" customFormat="1" ht="22.5" customHeight="1">
      <c r="B32" s="229"/>
      <c r="C32" s="228"/>
      <c r="D32" s="228"/>
      <c r="E32" s="230"/>
      <c r="F32" s="228"/>
      <c r="G32" s="230"/>
      <c r="H32" s="353"/>
      <c r="I32" s="353"/>
      <c r="J32" s="353"/>
      <c r="K32" s="353"/>
      <c r="L32" s="353"/>
      <c r="M32" s="353"/>
      <c r="N32" s="353"/>
      <c r="O32" s="353"/>
      <c r="P32" s="353"/>
      <c r="Q32" s="298" t="s">
        <v>334</v>
      </c>
    </row>
    <row r="33" spans="2:10" s="126" customFormat="1" ht="22.5" customHeight="1">
      <c r="B33" s="233"/>
      <c r="C33" s="233"/>
      <c r="D33" s="233"/>
      <c r="E33" s="233"/>
      <c r="F33" s="231"/>
      <c r="G33" s="228"/>
      <c r="H33" s="297" t="s">
        <v>335</v>
      </c>
      <c r="I33" s="231"/>
      <c r="J33" s="231"/>
    </row>
    <row r="34" spans="2:10" s="126" customFormat="1" ht="22.5" customHeight="1">
      <c r="B34" s="233"/>
      <c r="C34" s="233"/>
      <c r="D34" s="233"/>
      <c r="E34" s="233"/>
      <c r="F34" s="231"/>
      <c r="G34" s="228"/>
      <c r="H34" s="297" t="s">
        <v>338</v>
      </c>
      <c r="I34" s="231"/>
      <c r="J34" s="231"/>
    </row>
    <row r="35" spans="2:10" s="126" customFormat="1" ht="22.5" customHeight="1">
      <c r="B35" s="227"/>
      <c r="C35" s="228"/>
      <c r="D35" s="228"/>
      <c r="E35" s="229"/>
      <c r="F35" s="228"/>
      <c r="G35" s="230"/>
      <c r="H35" s="234"/>
      <c r="I35" s="231"/>
      <c r="J35" s="231"/>
    </row>
    <row r="36" spans="2:10" s="126" customFormat="1" ht="22.5" customHeight="1">
      <c r="B36" s="229"/>
      <c r="C36" s="228"/>
      <c r="D36" s="228"/>
      <c r="E36" s="230"/>
      <c r="F36" s="228"/>
      <c r="G36" s="229"/>
      <c r="H36" s="297" t="s">
        <v>336</v>
      </c>
      <c r="I36" s="231"/>
      <c r="J36" s="231"/>
    </row>
    <row r="37" spans="2:11" s="126" customFormat="1" ht="22.5" customHeight="1">
      <c r="B37" s="233"/>
      <c r="C37" s="233"/>
      <c r="D37" s="233"/>
      <c r="E37" s="233"/>
      <c r="F37" s="233"/>
      <c r="G37" s="233"/>
      <c r="H37" s="297" t="s">
        <v>339</v>
      </c>
      <c r="I37" s="235"/>
      <c r="J37" s="231"/>
      <c r="K37" s="231"/>
    </row>
    <row r="38" spans="2:11" s="126" customFormat="1" ht="22.5" customHeight="1">
      <c r="B38" s="233"/>
      <c r="C38" s="233"/>
      <c r="D38" s="233"/>
      <c r="E38" s="233"/>
      <c r="F38" s="233"/>
      <c r="G38" s="233"/>
      <c r="H38" s="235"/>
      <c r="I38" s="235"/>
      <c r="J38" s="231"/>
      <c r="K38" s="231"/>
    </row>
    <row r="39" spans="2:11" s="126" customFormat="1" ht="22.5" customHeight="1">
      <c r="B39" s="229"/>
      <c r="C39" s="228"/>
      <c r="D39" s="228"/>
      <c r="E39" s="230"/>
      <c r="F39" s="229"/>
      <c r="G39" s="229"/>
      <c r="H39" s="229"/>
      <c r="I39" s="231"/>
      <c r="J39" s="231"/>
      <c r="K39" s="231"/>
    </row>
    <row r="40" spans="2:10" s="220" customFormat="1" ht="22.5" customHeight="1">
      <c r="B40" s="236"/>
      <c r="C40" s="222"/>
      <c r="D40" s="222"/>
      <c r="E40" s="237"/>
      <c r="F40" s="222"/>
      <c r="G40" s="224"/>
      <c r="H40" s="232"/>
      <c r="I40" s="225"/>
      <c r="J40" s="225"/>
    </row>
    <row r="41" spans="2:10" s="220" customFormat="1" ht="22.5" customHeight="1">
      <c r="B41" s="236"/>
      <c r="C41" s="222"/>
      <c r="D41" s="222"/>
      <c r="E41" s="237"/>
      <c r="F41" s="222"/>
      <c r="G41" s="224"/>
      <c r="H41" s="232"/>
      <c r="I41" s="225"/>
      <c r="J41" s="225"/>
    </row>
    <row r="42" spans="2:10" s="220" customFormat="1" ht="22.5" customHeight="1">
      <c r="B42" s="236"/>
      <c r="C42" s="222"/>
      <c r="D42" s="222"/>
      <c r="E42" s="237"/>
      <c r="F42" s="222"/>
      <c r="G42" s="224"/>
      <c r="H42" s="232"/>
      <c r="I42" s="225"/>
      <c r="J42" s="225"/>
    </row>
    <row r="43" spans="2:10" s="220" customFormat="1" ht="22.5" customHeight="1">
      <c r="B43" s="236"/>
      <c r="C43" s="222"/>
      <c r="D43" s="222"/>
      <c r="E43" s="237"/>
      <c r="F43" s="222"/>
      <c r="G43" s="224"/>
      <c r="H43" s="232"/>
      <c r="I43" s="225"/>
      <c r="J43" s="225"/>
    </row>
    <row r="44" spans="2:10" s="220" customFormat="1" ht="22.5" customHeight="1">
      <c r="B44" s="236"/>
      <c r="C44" s="222"/>
      <c r="D44" s="222"/>
      <c r="E44" s="237"/>
      <c r="F44" s="222"/>
      <c r="G44" s="224"/>
      <c r="H44" s="232"/>
      <c r="I44" s="225"/>
      <c r="J44" s="225"/>
    </row>
    <row r="45" spans="2:10" s="220" customFormat="1" ht="22.5" customHeight="1">
      <c r="B45" s="236"/>
      <c r="C45" s="222"/>
      <c r="D45" s="222"/>
      <c r="E45" s="237"/>
      <c r="F45" s="222"/>
      <c r="G45" s="224"/>
      <c r="H45" s="232"/>
      <c r="I45" s="225"/>
      <c r="J45" s="225"/>
    </row>
    <row r="46" spans="2:10" s="220" customFormat="1" ht="22.5" customHeight="1">
      <c r="B46" s="238"/>
      <c r="C46" s="239"/>
      <c r="D46" s="240"/>
      <c r="E46" s="241"/>
      <c r="F46" s="242"/>
      <c r="G46" s="242"/>
      <c r="H46" s="243"/>
      <c r="I46" s="244"/>
      <c r="J46" s="244"/>
    </row>
    <row r="47" spans="2:10" s="220" customFormat="1" ht="22.5" customHeight="1">
      <c r="B47" s="238"/>
      <c r="C47" s="242"/>
      <c r="D47" s="240"/>
      <c r="E47" s="241"/>
      <c r="F47" s="242"/>
      <c r="G47" s="242"/>
      <c r="H47" s="243"/>
      <c r="I47" s="244"/>
      <c r="J47" s="244"/>
    </row>
    <row r="48" spans="2:10" s="220" customFormat="1" ht="22.5" customHeight="1">
      <c r="B48" s="242"/>
      <c r="C48" s="239"/>
      <c r="D48" s="240"/>
      <c r="E48" s="240"/>
      <c r="F48" s="245"/>
      <c r="G48" s="240"/>
      <c r="H48" s="246"/>
      <c r="I48" s="242"/>
      <c r="J48" s="242"/>
    </row>
    <row r="49" s="83" customFormat="1" ht="18"/>
    <row r="50" s="83" customFormat="1" ht="18"/>
    <row r="51" spans="2:5" s="83" customFormat="1" ht="21">
      <c r="B51" s="314"/>
      <c r="C51" s="314"/>
      <c r="D51" s="314"/>
      <c r="E51" s="314"/>
    </row>
    <row r="52" spans="2:5" s="83" customFormat="1" ht="21">
      <c r="B52" s="314"/>
      <c r="C52" s="314"/>
      <c r="D52" s="314"/>
      <c r="E52" s="314"/>
    </row>
    <row r="53" spans="2:5" s="83" customFormat="1" ht="21">
      <c r="B53" s="314"/>
      <c r="C53" s="314"/>
      <c r="D53" s="314"/>
      <c r="E53" s="314"/>
    </row>
  </sheetData>
  <sheetProtection/>
  <mergeCells count="13">
    <mergeCell ref="B51:E51"/>
    <mergeCell ref="B52:E52"/>
    <mergeCell ref="B53:E53"/>
    <mergeCell ref="B2:J2"/>
    <mergeCell ref="I18:J18"/>
    <mergeCell ref="I25:J25"/>
    <mergeCell ref="O6:V6"/>
    <mergeCell ref="O7:V7"/>
    <mergeCell ref="O8:V8"/>
    <mergeCell ref="O9:V9"/>
    <mergeCell ref="I10:J10"/>
    <mergeCell ref="G16:H16"/>
    <mergeCell ref="I16:J16"/>
  </mergeCells>
  <printOptions/>
  <pageMargins left="0.590551181102362" right="0.590551181102362" top="0.590551181102362" bottom="0.984251968503937" header="0.511811023622047" footer="0.511811023622047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A1" sqref="A1:IV16384"/>
    </sheetView>
  </sheetViews>
  <sheetFormatPr defaultColWidth="9.140625" defaultRowHeight="21" customHeight="1"/>
  <cols>
    <col min="1" max="1" width="6.140625" style="1" customWidth="1"/>
    <col min="2" max="2" width="8.28125" style="1" customWidth="1"/>
    <col min="3" max="3" width="33.00390625" style="1" customWidth="1"/>
    <col min="4" max="4" width="15.421875" style="1" customWidth="1"/>
    <col min="5" max="5" width="6.57421875" style="1" customWidth="1"/>
    <col min="6" max="6" width="7.57421875" style="1" customWidth="1"/>
    <col min="7" max="7" width="6.421875" style="1" customWidth="1"/>
    <col min="8" max="8" width="14.57421875" style="1" customWidth="1"/>
    <col min="9" max="16384" width="9.140625" style="1" customWidth="1"/>
  </cols>
  <sheetData>
    <row r="1" spans="1:8" ht="21" customHeight="1">
      <c r="A1" s="322" t="s">
        <v>137</v>
      </c>
      <c r="B1" s="322"/>
      <c r="C1" s="322"/>
      <c r="D1" s="322"/>
      <c r="E1" s="322"/>
      <c r="F1" s="322"/>
      <c r="G1" s="322"/>
      <c r="H1" s="322"/>
    </row>
    <row r="2" spans="1:8" ht="21" customHeight="1">
      <c r="A2" s="45" t="s">
        <v>138</v>
      </c>
      <c r="B2" s="44"/>
      <c r="C2" s="44"/>
      <c r="D2" s="44"/>
      <c r="E2" s="44"/>
      <c r="F2" s="44"/>
      <c r="G2" s="44"/>
      <c r="H2" s="44" t="s">
        <v>139</v>
      </c>
    </row>
    <row r="3" spans="1:8" ht="21" customHeight="1">
      <c r="A3" s="5" t="s">
        <v>2</v>
      </c>
      <c r="B3" s="8"/>
      <c r="C3" s="5" t="s">
        <v>228</v>
      </c>
      <c r="D3" s="2"/>
      <c r="E3" s="2"/>
      <c r="F3" s="323" t="s">
        <v>280</v>
      </c>
      <c r="G3" s="323"/>
      <c r="H3" s="323"/>
    </row>
    <row r="4" spans="1:8" ht="21" customHeight="1">
      <c r="A4" s="5" t="s">
        <v>3</v>
      </c>
      <c r="B4" s="46"/>
      <c r="C4" s="354" t="str">
        <f>'ปร.6'!D5</f>
        <v>โรงพยาบาลส่งเสริมสุขภาพตำบลบ้านบางเหียน อ.ปลายพระยา จ.กระบี่</v>
      </c>
      <c r="D4" s="6"/>
      <c r="E4" s="6"/>
      <c r="F4" s="12" t="s">
        <v>6</v>
      </c>
      <c r="G4" s="13"/>
      <c r="H4" s="47" t="s">
        <v>227</v>
      </c>
    </row>
    <row r="5" spans="1:8" ht="21" customHeight="1">
      <c r="A5" s="5"/>
      <c r="B5" s="8"/>
      <c r="C5" s="4"/>
      <c r="D5" s="4"/>
      <c r="E5" s="48"/>
      <c r="F5" s="5" t="s">
        <v>7</v>
      </c>
      <c r="G5" s="8"/>
      <c r="H5" s="8" t="s">
        <v>140</v>
      </c>
    </row>
    <row r="6" spans="1:8" ht="21" customHeight="1" hidden="1">
      <c r="A6" s="5"/>
      <c r="B6" s="8"/>
      <c r="C6" s="4"/>
      <c r="D6" s="4"/>
      <c r="E6" s="4"/>
      <c r="F6" s="7"/>
      <c r="G6" s="9"/>
      <c r="H6" s="4"/>
    </row>
    <row r="7" spans="1:8" ht="22.5" customHeight="1">
      <c r="A7" s="5"/>
      <c r="H7" s="8"/>
    </row>
    <row r="8" spans="1:8" ht="21" customHeight="1">
      <c r="A8" s="10" t="s">
        <v>4</v>
      </c>
      <c r="B8" s="324" t="s">
        <v>5</v>
      </c>
      <c r="C8" s="325"/>
      <c r="D8" s="291" t="s">
        <v>329</v>
      </c>
      <c r="E8" s="326"/>
      <c r="F8" s="327"/>
      <c r="G8" s="49"/>
      <c r="H8" s="33" t="s">
        <v>1</v>
      </c>
    </row>
    <row r="9" spans="1:8" ht="21" customHeight="1">
      <c r="A9" s="7"/>
      <c r="B9" s="12"/>
      <c r="C9" s="13"/>
      <c r="D9" s="292" t="s">
        <v>330</v>
      </c>
      <c r="E9" s="320"/>
      <c r="F9" s="321"/>
      <c r="G9" s="38"/>
      <c r="H9" s="9"/>
    </row>
    <row r="10" spans="1:8" ht="21" customHeight="1">
      <c r="A10" s="11"/>
      <c r="B10" s="41" t="s">
        <v>37</v>
      </c>
      <c r="C10" s="8"/>
      <c r="D10" s="8"/>
      <c r="E10" s="5"/>
      <c r="F10" s="6"/>
      <c r="G10" s="7"/>
      <c r="H10" s="9"/>
    </row>
    <row r="11" spans="1:8" ht="21" customHeight="1">
      <c r="A11" s="11"/>
      <c r="B11" s="50" t="s">
        <v>141</v>
      </c>
      <c r="C11" s="8"/>
      <c r="D11" s="51"/>
      <c r="E11" s="5"/>
      <c r="F11" s="6"/>
      <c r="G11" s="7"/>
      <c r="H11" s="9"/>
    </row>
    <row r="12" spans="1:8" ht="21" customHeight="1">
      <c r="A12" s="43">
        <v>1</v>
      </c>
      <c r="B12" s="50" t="s">
        <v>142</v>
      </c>
      <c r="C12" s="8"/>
      <c r="D12" s="51"/>
      <c r="E12" s="5"/>
      <c r="F12" s="6"/>
      <c r="G12" s="7"/>
      <c r="H12" s="9"/>
    </row>
    <row r="13" spans="1:8" ht="21" customHeight="1">
      <c r="A13" s="43"/>
      <c r="B13" s="5" t="s">
        <v>143</v>
      </c>
      <c r="C13" s="8"/>
      <c r="D13" s="51"/>
      <c r="E13" s="5"/>
      <c r="F13" s="6"/>
      <c r="G13" s="7"/>
      <c r="H13" s="9"/>
    </row>
    <row r="14" spans="1:8" ht="21" customHeight="1">
      <c r="A14" s="11">
        <v>1.1</v>
      </c>
      <c r="B14" s="5" t="s">
        <v>283</v>
      </c>
      <c r="C14" s="8"/>
      <c r="D14" s="52"/>
      <c r="E14" s="53"/>
      <c r="F14" s="34"/>
      <c r="G14" s="36"/>
      <c r="H14" s="8"/>
    </row>
    <row r="15" spans="1:8" ht="21" customHeight="1">
      <c r="A15" s="11"/>
      <c r="B15" s="5"/>
      <c r="C15" s="8" t="s">
        <v>144</v>
      </c>
      <c r="D15" s="52">
        <f>'ปร.41-9'!I30</f>
        <v>224380.654</v>
      </c>
      <c r="E15" s="53"/>
      <c r="F15" s="34"/>
      <c r="G15" s="36"/>
      <c r="H15" s="8"/>
    </row>
    <row r="16" spans="1:8" ht="21" customHeight="1">
      <c r="A16" s="11"/>
      <c r="B16" s="5"/>
      <c r="C16" s="8" t="s">
        <v>284</v>
      </c>
      <c r="D16" s="52">
        <f>'ปร.41-9'!I54</f>
        <v>247138.034</v>
      </c>
      <c r="E16" s="53"/>
      <c r="F16" s="34"/>
      <c r="G16" s="36"/>
      <c r="H16" s="8"/>
    </row>
    <row r="17" spans="1:8" ht="21" customHeight="1">
      <c r="A17" s="11"/>
      <c r="B17" s="5"/>
      <c r="C17" s="8" t="s">
        <v>145</v>
      </c>
      <c r="D17" s="52">
        <f>'ปร.41-9'!I67</f>
        <v>51206.479999999996</v>
      </c>
      <c r="E17" s="53"/>
      <c r="F17" s="34"/>
      <c r="G17" s="36"/>
      <c r="H17" s="8"/>
    </row>
    <row r="18" spans="1:8" ht="21" customHeight="1">
      <c r="A18" s="11">
        <v>1.2</v>
      </c>
      <c r="B18" s="5" t="s">
        <v>146</v>
      </c>
      <c r="C18" s="8"/>
      <c r="D18" s="52"/>
      <c r="E18" s="54"/>
      <c r="F18" s="55"/>
      <c r="G18" s="36"/>
      <c r="H18" s="8"/>
    </row>
    <row r="19" spans="1:8" ht="21" customHeight="1">
      <c r="A19" s="11"/>
      <c r="B19" s="5" t="s">
        <v>147</v>
      </c>
      <c r="C19" s="8"/>
      <c r="D19" s="51">
        <f>'ปร.41-9'!I77</f>
        <v>50103</v>
      </c>
      <c r="E19" s="56"/>
      <c r="F19" s="55"/>
      <c r="G19" s="34"/>
      <c r="H19" s="8"/>
    </row>
    <row r="20" spans="1:8" ht="21" customHeight="1">
      <c r="A20" s="11"/>
      <c r="B20" s="5" t="s">
        <v>148</v>
      </c>
      <c r="C20" s="8"/>
      <c r="D20" s="51">
        <f>'ปร.41-9'!I86</f>
        <v>55791</v>
      </c>
      <c r="E20" s="56"/>
      <c r="F20" s="55"/>
      <c r="G20" s="34"/>
      <c r="H20" s="8"/>
    </row>
    <row r="21" spans="1:8" ht="21" customHeight="1">
      <c r="A21" s="11"/>
      <c r="B21" s="5" t="s">
        <v>149</v>
      </c>
      <c r="C21" s="8"/>
      <c r="D21" s="51">
        <f>'ปร.41-9'!I98</f>
        <v>54694.2215</v>
      </c>
      <c r="E21" s="56"/>
      <c r="F21" s="55"/>
      <c r="G21" s="34"/>
      <c r="H21" s="8"/>
    </row>
    <row r="22" spans="1:8" ht="21" customHeight="1">
      <c r="A22" s="11"/>
      <c r="B22" s="5" t="s">
        <v>150</v>
      </c>
      <c r="C22" s="8"/>
      <c r="D22" s="51">
        <f>'ปร.41-9'!I106</f>
        <v>148430</v>
      </c>
      <c r="E22" s="56"/>
      <c r="F22" s="55"/>
      <c r="G22" s="34"/>
      <c r="H22" s="8"/>
    </row>
    <row r="23" spans="1:8" ht="21" customHeight="1">
      <c r="A23" s="11"/>
      <c r="B23" s="5" t="s">
        <v>151</v>
      </c>
      <c r="C23" s="8"/>
      <c r="D23" s="51">
        <f>'ปร.41-9'!I117</f>
        <v>70524</v>
      </c>
      <c r="E23" s="56"/>
      <c r="F23" s="55"/>
      <c r="G23" s="34"/>
      <c r="H23" s="8"/>
    </row>
    <row r="24" spans="1:8" ht="21" customHeight="1">
      <c r="A24" s="11"/>
      <c r="B24" s="5" t="s">
        <v>152</v>
      </c>
      <c r="C24" s="8"/>
      <c r="D24" s="51">
        <f>'ปร.41-9'!I145</f>
        <v>69045</v>
      </c>
      <c r="E24" s="56"/>
      <c r="F24" s="55"/>
      <c r="G24" s="34"/>
      <c r="H24" s="8"/>
    </row>
    <row r="25" spans="1:8" ht="21" customHeight="1">
      <c r="A25" s="11"/>
      <c r="B25" s="5" t="s">
        <v>153</v>
      </c>
      <c r="C25" s="8"/>
      <c r="D25" s="51">
        <f>'ปร.41-9'!I161</f>
        <v>21660</v>
      </c>
      <c r="E25" s="56"/>
      <c r="F25" s="55"/>
      <c r="G25" s="34"/>
      <c r="H25" s="8"/>
    </row>
    <row r="26" spans="1:8" ht="21" customHeight="1">
      <c r="A26" s="11"/>
      <c r="B26" s="5" t="s">
        <v>154</v>
      </c>
      <c r="C26" s="8"/>
      <c r="D26" s="51">
        <f>'ปร.41-9'!I167</f>
        <v>50536</v>
      </c>
      <c r="E26" s="56"/>
      <c r="F26" s="55"/>
      <c r="G26" s="34"/>
      <c r="H26" s="8"/>
    </row>
    <row r="27" spans="1:8" ht="21" customHeight="1">
      <c r="A27" s="11"/>
      <c r="B27" s="5" t="s">
        <v>155</v>
      </c>
      <c r="C27" s="8"/>
      <c r="D27" s="51">
        <f>'ปร.41-9'!I187</f>
        <v>34470</v>
      </c>
      <c r="E27" s="56"/>
      <c r="F27" s="55"/>
      <c r="G27" s="34"/>
      <c r="H27" s="8"/>
    </row>
    <row r="28" spans="1:8" ht="21" customHeight="1">
      <c r="A28" s="11">
        <v>1.3</v>
      </c>
      <c r="B28" s="5" t="s">
        <v>156</v>
      </c>
      <c r="C28" s="8"/>
      <c r="D28" s="51">
        <f>'ปร.41-9'!I215</f>
        <v>27971.88</v>
      </c>
      <c r="E28" s="56"/>
      <c r="F28" s="55"/>
      <c r="G28" s="34"/>
      <c r="H28" s="8"/>
    </row>
    <row r="29" spans="1:8" ht="21" customHeight="1">
      <c r="A29" s="11">
        <v>1.4</v>
      </c>
      <c r="B29" s="5" t="s">
        <v>157</v>
      </c>
      <c r="C29" s="8"/>
      <c r="D29" s="51">
        <f>'ปร.41-9'!I239</f>
        <v>38375</v>
      </c>
      <c r="E29" s="57"/>
      <c r="F29" s="58"/>
      <c r="G29" s="34"/>
      <c r="H29" s="8"/>
    </row>
    <row r="30" spans="1:8" ht="21" customHeight="1">
      <c r="A30" s="3">
        <v>1.5</v>
      </c>
      <c r="B30" s="4" t="s">
        <v>158</v>
      </c>
      <c r="C30" s="4"/>
      <c r="D30" s="56">
        <v>0</v>
      </c>
      <c r="E30" s="56"/>
      <c r="F30" s="55"/>
      <c r="G30" s="34"/>
      <c r="H30" s="8"/>
    </row>
    <row r="31" spans="1:8" ht="21" customHeight="1">
      <c r="A31" s="3">
        <v>1.6</v>
      </c>
      <c r="B31" s="4" t="s">
        <v>159</v>
      </c>
      <c r="C31" s="4"/>
      <c r="D31" s="56"/>
      <c r="E31" s="56"/>
      <c r="F31" s="55"/>
      <c r="G31" s="34"/>
      <c r="H31" s="8"/>
    </row>
    <row r="32" spans="1:8" ht="21" customHeight="1">
      <c r="A32" s="3">
        <v>1.7</v>
      </c>
      <c r="B32" s="4" t="s">
        <v>160</v>
      </c>
      <c r="C32" s="4"/>
      <c r="D32" s="56">
        <v>0</v>
      </c>
      <c r="E32" s="56"/>
      <c r="F32" s="55"/>
      <c r="G32" s="34"/>
      <c r="H32" s="8"/>
    </row>
    <row r="33" spans="1:8" ht="21" customHeight="1">
      <c r="A33" s="3"/>
      <c r="B33" s="4"/>
      <c r="C33" s="4" t="s">
        <v>285</v>
      </c>
      <c r="D33" s="56">
        <f>SUM(D17:D32)</f>
        <v>672806.5815</v>
      </c>
      <c r="E33" s="56"/>
      <c r="F33" s="55"/>
      <c r="G33" s="34"/>
      <c r="H33" s="8"/>
    </row>
    <row r="34" spans="1:8" ht="21" customHeight="1">
      <c r="A34" s="11"/>
      <c r="B34" s="59"/>
      <c r="C34" s="60" t="s">
        <v>282</v>
      </c>
      <c r="D34" s="61">
        <f>D33+D15</f>
        <v>897187.2355</v>
      </c>
      <c r="E34" s="62"/>
      <c r="F34" s="63"/>
      <c r="G34" s="36"/>
      <c r="H34" s="8"/>
    </row>
    <row r="35" spans="1:8" ht="21" customHeight="1">
      <c r="A35" s="11"/>
      <c r="B35" s="59"/>
      <c r="C35" s="60" t="s">
        <v>281</v>
      </c>
      <c r="D35" s="248">
        <f>D33+D16</f>
        <v>919944.6155</v>
      </c>
      <c r="E35" s="62"/>
      <c r="F35" s="63"/>
      <c r="G35" s="36"/>
      <c r="H35" s="8"/>
    </row>
    <row r="36" spans="1:8" ht="21" customHeight="1">
      <c r="A36" s="64">
        <v>2</v>
      </c>
      <c r="B36" s="41" t="s">
        <v>161</v>
      </c>
      <c r="C36" s="42"/>
      <c r="D36" s="65"/>
      <c r="E36" s="66"/>
      <c r="F36" s="35"/>
      <c r="G36" s="37"/>
      <c r="H36" s="8"/>
    </row>
    <row r="37" spans="1:8" ht="21" customHeight="1">
      <c r="A37" s="43"/>
      <c r="B37" s="5" t="s">
        <v>143</v>
      </c>
      <c r="C37" s="42"/>
      <c r="D37" s="65"/>
      <c r="E37" s="66"/>
      <c r="F37" s="35"/>
      <c r="G37" s="37"/>
      <c r="H37" s="8"/>
    </row>
    <row r="38" spans="1:8" ht="21" customHeight="1">
      <c r="A38" s="11"/>
      <c r="B38" s="5" t="s">
        <v>162</v>
      </c>
      <c r="C38" s="8"/>
      <c r="D38" s="65">
        <v>0</v>
      </c>
      <c r="E38" s="66"/>
      <c r="F38" s="35"/>
      <c r="G38" s="37"/>
      <c r="H38" s="8"/>
    </row>
    <row r="39" spans="1:8" ht="21" customHeight="1">
      <c r="A39" s="11"/>
      <c r="B39" s="5" t="s">
        <v>163</v>
      </c>
      <c r="C39" s="8"/>
      <c r="D39" s="65">
        <f>'[1]Sheet5'!I247</f>
        <v>0</v>
      </c>
      <c r="E39" s="66"/>
      <c r="F39" s="35"/>
      <c r="G39" s="37"/>
      <c r="H39" s="8"/>
    </row>
    <row r="40" spans="1:8" ht="21" customHeight="1">
      <c r="A40" s="11"/>
      <c r="B40" s="5"/>
      <c r="C40" s="60" t="s">
        <v>164</v>
      </c>
      <c r="D40" s="65">
        <f>SUM(D38:D39)</f>
        <v>0</v>
      </c>
      <c r="E40" s="66"/>
      <c r="F40" s="35"/>
      <c r="G40" s="37"/>
      <c r="H40" s="8"/>
    </row>
    <row r="41" spans="1:8" ht="21" customHeight="1">
      <c r="A41" s="43">
        <v>3</v>
      </c>
      <c r="B41" s="41" t="s">
        <v>165</v>
      </c>
      <c r="C41" s="8"/>
      <c r="D41" s="65"/>
      <c r="E41" s="66"/>
      <c r="F41" s="35"/>
      <c r="G41" s="37"/>
      <c r="H41" s="8"/>
    </row>
    <row r="42" spans="1:8" ht="21" customHeight="1">
      <c r="A42" s="43"/>
      <c r="B42" s="5" t="s">
        <v>166</v>
      </c>
      <c r="C42" s="8"/>
      <c r="D42" s="65"/>
      <c r="E42" s="66"/>
      <c r="F42" s="35"/>
      <c r="G42" s="37"/>
      <c r="H42" s="8"/>
    </row>
    <row r="43" spans="1:8" ht="21" customHeight="1">
      <c r="A43" s="11"/>
      <c r="B43" s="5" t="s">
        <v>167</v>
      </c>
      <c r="C43" s="8"/>
      <c r="D43" s="65">
        <f>'[1]Sheet5'!I250</f>
        <v>0</v>
      </c>
      <c r="E43" s="66"/>
      <c r="F43" s="35"/>
      <c r="G43" s="37"/>
      <c r="H43" s="8"/>
    </row>
    <row r="44" spans="1:8" ht="21" customHeight="1">
      <c r="A44" s="11"/>
      <c r="B44" s="5" t="s">
        <v>168</v>
      </c>
      <c r="C44" s="8"/>
      <c r="D44" s="65">
        <v>0</v>
      </c>
      <c r="E44" s="66"/>
      <c r="F44" s="35"/>
      <c r="G44" s="37"/>
      <c r="H44" s="8"/>
    </row>
    <row r="45" spans="1:8" ht="21" customHeight="1">
      <c r="A45" s="11"/>
      <c r="B45" s="5"/>
      <c r="C45" s="60" t="s">
        <v>169</v>
      </c>
      <c r="D45" s="65">
        <f>SUM(D41:D44)</f>
        <v>0</v>
      </c>
      <c r="E45" s="66"/>
      <c r="F45" s="35"/>
      <c r="G45" s="37"/>
      <c r="H45" s="8"/>
    </row>
    <row r="46" spans="1:8" ht="21" customHeight="1">
      <c r="A46" s="11"/>
      <c r="B46" s="5"/>
      <c r="C46" s="67" t="s">
        <v>286</v>
      </c>
      <c r="D46" s="293">
        <f>D34</f>
        <v>897187.2355</v>
      </c>
      <c r="E46" s="66"/>
      <c r="F46" s="35"/>
      <c r="G46" s="37"/>
      <c r="H46" s="8"/>
    </row>
    <row r="47" spans="1:8" ht="21" customHeight="1">
      <c r="A47" s="11"/>
      <c r="B47" s="5"/>
      <c r="C47" s="67" t="s">
        <v>287</v>
      </c>
      <c r="D47" s="293">
        <f>D35</f>
        <v>919944.6155</v>
      </c>
      <c r="E47" s="66"/>
      <c r="F47" s="35"/>
      <c r="G47" s="37"/>
      <c r="H47" s="8"/>
    </row>
    <row r="48" spans="1:8" ht="21" customHeight="1">
      <c r="A48" s="11"/>
      <c r="B48" s="5"/>
      <c r="C48" s="8"/>
      <c r="D48" s="65"/>
      <c r="E48" s="66"/>
      <c r="F48" s="35"/>
      <c r="G48" s="37"/>
      <c r="H48" s="8"/>
    </row>
    <row r="49" spans="1:8" ht="21" customHeight="1">
      <c r="A49" s="11"/>
      <c r="B49" s="50" t="s">
        <v>170</v>
      </c>
      <c r="C49" s="8"/>
      <c r="D49" s="65"/>
      <c r="E49" s="66"/>
      <c r="F49" s="35"/>
      <c r="G49" s="37"/>
      <c r="H49" s="8"/>
    </row>
    <row r="50" spans="1:8" ht="21" customHeight="1">
      <c r="A50" s="11"/>
      <c r="B50" s="5" t="s">
        <v>171</v>
      </c>
      <c r="C50" s="8"/>
      <c r="D50" s="65"/>
      <c r="E50" s="66"/>
      <c r="F50" s="35"/>
      <c r="G50" s="37"/>
      <c r="H50" s="8"/>
    </row>
    <row r="51" spans="1:8" ht="21" customHeight="1">
      <c r="A51" s="11"/>
      <c r="B51" s="5">
        <v>2.1</v>
      </c>
      <c r="C51" s="8" t="s">
        <v>172</v>
      </c>
      <c r="D51" s="65">
        <v>0</v>
      </c>
      <c r="E51" s="66"/>
      <c r="F51" s="35"/>
      <c r="G51" s="37"/>
      <c r="H51" s="8"/>
    </row>
    <row r="52" spans="1:8" ht="22.5" customHeight="1">
      <c r="A52" s="11"/>
      <c r="B52" s="5">
        <v>2.2</v>
      </c>
      <c r="C52" s="8" t="s">
        <v>173</v>
      </c>
      <c r="D52" s="65">
        <f>'[1]Sheet5'!I261</f>
        <v>0</v>
      </c>
      <c r="E52" s="66"/>
      <c r="F52" s="35"/>
      <c r="G52" s="37"/>
      <c r="H52" s="8"/>
    </row>
    <row r="53" spans="1:8" ht="21" customHeight="1">
      <c r="A53" s="11"/>
      <c r="B53" s="5">
        <v>2.3</v>
      </c>
      <c r="C53" s="8" t="s">
        <v>174</v>
      </c>
      <c r="D53" s="65">
        <f>'[1]Sheet5'!I262</f>
        <v>0</v>
      </c>
      <c r="E53" s="66"/>
      <c r="F53" s="35"/>
      <c r="G53" s="37"/>
      <c r="H53" s="8"/>
    </row>
    <row r="54" spans="1:8" ht="21" customHeight="1">
      <c r="A54" s="11"/>
      <c r="B54" s="5">
        <v>2.4</v>
      </c>
      <c r="C54" s="8" t="s">
        <v>175</v>
      </c>
      <c r="D54" s="65">
        <f>'[1]Sheet5'!I263</f>
        <v>0</v>
      </c>
      <c r="E54" s="66"/>
      <c r="F54" s="35"/>
      <c r="G54" s="37"/>
      <c r="H54" s="8"/>
    </row>
    <row r="55" spans="1:8" ht="21" customHeight="1">
      <c r="A55" s="11"/>
      <c r="B55" s="5">
        <v>2.5</v>
      </c>
      <c r="C55" s="8" t="s">
        <v>176</v>
      </c>
      <c r="D55" s="65">
        <f>'[1]Sheet5'!I264</f>
        <v>0</v>
      </c>
      <c r="E55" s="66"/>
      <c r="F55" s="35"/>
      <c r="G55" s="37"/>
      <c r="H55" s="8"/>
    </row>
    <row r="56" spans="1:8" ht="21" customHeight="1">
      <c r="A56" s="11"/>
      <c r="B56" s="5"/>
      <c r="C56" s="67" t="s">
        <v>177</v>
      </c>
      <c r="D56" s="65">
        <f>SUM(D51:D55)</f>
        <v>0</v>
      </c>
      <c r="E56" s="66"/>
      <c r="F56" s="35"/>
      <c r="G56" s="37"/>
      <c r="H56" s="8"/>
    </row>
    <row r="57" spans="1:8" ht="21" customHeight="1">
      <c r="A57" s="11"/>
      <c r="B57" s="5"/>
      <c r="C57" s="8"/>
      <c r="D57" s="65"/>
      <c r="E57" s="66"/>
      <c r="F57" s="35"/>
      <c r="G57" s="37"/>
      <c r="H57" s="8"/>
    </row>
    <row r="58" spans="1:8" ht="21" customHeight="1">
      <c r="A58" s="11"/>
      <c r="B58" s="50" t="s">
        <v>178</v>
      </c>
      <c r="C58" s="8"/>
      <c r="D58" s="65"/>
      <c r="E58" s="70"/>
      <c r="F58" s="71"/>
      <c r="H58" s="71"/>
    </row>
    <row r="59" spans="1:8" ht="21" customHeight="1">
      <c r="A59" s="11"/>
      <c r="B59" s="5" t="s">
        <v>179</v>
      </c>
      <c r="C59" s="8"/>
      <c r="D59" s="65"/>
      <c r="E59" s="70"/>
      <c r="F59" s="71"/>
      <c r="H59" s="71"/>
    </row>
    <row r="60" spans="1:8" ht="21" customHeight="1">
      <c r="A60" s="11"/>
      <c r="B60" s="5">
        <v>3.1</v>
      </c>
      <c r="C60" s="8" t="s">
        <v>247</v>
      </c>
      <c r="D60" s="65"/>
      <c r="E60" s="70"/>
      <c r="F60" s="82"/>
      <c r="H60" s="71"/>
    </row>
    <row r="61" spans="1:8" ht="21" customHeight="1">
      <c r="A61" s="11"/>
      <c r="B61" s="5"/>
      <c r="C61" s="8" t="s">
        <v>248</v>
      </c>
      <c r="D61" s="65">
        <v>0</v>
      </c>
      <c r="E61" s="70"/>
      <c r="F61" s="82"/>
      <c r="H61" s="71"/>
    </row>
    <row r="62" spans="1:8" ht="21" customHeight="1">
      <c r="A62" s="11"/>
      <c r="B62" s="5"/>
      <c r="C62" s="67" t="s">
        <v>180</v>
      </c>
      <c r="D62" s="65">
        <v>0</v>
      </c>
      <c r="E62" s="66"/>
      <c r="F62" s="35"/>
      <c r="G62" s="37"/>
      <c r="H62" s="8"/>
    </row>
    <row r="63" spans="4:6" ht="21" customHeight="1">
      <c r="D63" s="299" t="s">
        <v>340</v>
      </c>
      <c r="E63" s="221"/>
      <c r="F63" s="225"/>
    </row>
    <row r="64" spans="3:6" ht="21" customHeight="1">
      <c r="C64" s="68"/>
      <c r="D64" s="230"/>
      <c r="E64" s="297" t="s">
        <v>288</v>
      </c>
      <c r="F64" s="353"/>
    </row>
    <row r="65" spans="3:6" ht="21" customHeight="1">
      <c r="C65" s="45"/>
      <c r="D65" s="230"/>
      <c r="E65" s="297" t="s">
        <v>337</v>
      </c>
      <c r="F65" s="353"/>
    </row>
    <row r="66" spans="3:6" ht="21" customHeight="1">
      <c r="C66" s="45"/>
      <c r="D66" s="230"/>
      <c r="E66" s="353"/>
      <c r="F66" s="353"/>
    </row>
    <row r="67" spans="3:6" ht="21" customHeight="1">
      <c r="C67" s="45"/>
      <c r="D67" s="228"/>
      <c r="E67" s="297" t="s">
        <v>335</v>
      </c>
      <c r="F67" s="231"/>
    </row>
    <row r="68" spans="3:6" ht="21" customHeight="1">
      <c r="C68" s="68"/>
      <c r="D68" s="228"/>
      <c r="E68" s="297" t="s">
        <v>338</v>
      </c>
      <c r="F68" s="231"/>
    </row>
    <row r="69" spans="3:6" ht="21" customHeight="1">
      <c r="C69" s="45"/>
      <c r="D69" s="230"/>
      <c r="E69" s="234"/>
      <c r="F69" s="231"/>
    </row>
    <row r="70" spans="3:6" ht="21" customHeight="1">
      <c r="C70" s="45"/>
      <c r="D70" s="229"/>
      <c r="E70" s="297" t="s">
        <v>336</v>
      </c>
      <c r="F70" s="231"/>
    </row>
    <row r="71" spans="4:6" ht="21" customHeight="1">
      <c r="D71" s="233"/>
      <c r="E71" s="297" t="s">
        <v>339</v>
      </c>
      <c r="F71" s="235"/>
    </row>
  </sheetData>
  <sheetProtection/>
  <mergeCells count="5">
    <mergeCell ref="E9:F9"/>
    <mergeCell ref="A1:H1"/>
    <mergeCell ref="F3:H3"/>
    <mergeCell ref="B8:C8"/>
    <mergeCell ref="E8:F8"/>
  </mergeCells>
  <printOptions/>
  <pageMargins left="0.55" right="0.4724409448818898" top="0.5905511811023623" bottom="2.09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3"/>
  <sheetViews>
    <sheetView tabSelected="1" zoomScalePageLayoutView="0" workbookViewId="0" topLeftCell="A207">
      <selection activeCell="A207" sqref="A1:IV16384"/>
    </sheetView>
  </sheetViews>
  <sheetFormatPr defaultColWidth="7.8515625" defaultRowHeight="21" customHeight="1"/>
  <cols>
    <col min="1" max="1" width="4.7109375" style="26" customWidth="1"/>
    <col min="2" max="2" width="35.421875" style="14" customWidth="1"/>
    <col min="3" max="3" width="5.7109375" style="14" customWidth="1"/>
    <col min="4" max="4" width="7.8515625" style="15" customWidth="1"/>
    <col min="5" max="5" width="9.140625" style="15" customWidth="1"/>
    <col min="6" max="6" width="10.8515625" style="15" customWidth="1"/>
    <col min="7" max="7" width="8.140625" style="15" customWidth="1"/>
    <col min="8" max="8" width="8.28125" style="15" customWidth="1"/>
    <col min="9" max="9" width="10.421875" style="15" customWidth="1"/>
    <col min="10" max="16384" width="7.8515625" style="14" customWidth="1"/>
  </cols>
  <sheetData>
    <row r="1" spans="1:9" ht="21">
      <c r="A1" s="362" t="s">
        <v>229</v>
      </c>
      <c r="E1" s="363"/>
      <c r="F1" s="363"/>
      <c r="G1" s="364"/>
      <c r="H1" s="16"/>
      <c r="I1" s="16"/>
    </row>
    <row r="2" spans="1:9" ht="21">
      <c r="A2" s="362" t="s">
        <v>363</v>
      </c>
      <c r="B2" s="365"/>
      <c r="C2" s="365"/>
      <c r="D2" s="366"/>
      <c r="E2" s="294" t="s">
        <v>332</v>
      </c>
      <c r="F2" s="367"/>
      <c r="G2" s="368"/>
      <c r="H2" s="367"/>
      <c r="I2" s="369"/>
    </row>
    <row r="3" spans="1:9" ht="16.5" customHeight="1">
      <c r="A3" s="362"/>
      <c r="B3" s="365"/>
      <c r="C3" s="365"/>
      <c r="D3" s="370"/>
      <c r="E3" s="294" t="s">
        <v>356</v>
      </c>
      <c r="F3" s="370"/>
      <c r="G3" s="368"/>
      <c r="H3" s="367"/>
      <c r="I3" s="369"/>
    </row>
    <row r="4" spans="1:9" ht="21">
      <c r="A4" s="30" t="s">
        <v>4</v>
      </c>
      <c r="B4" s="17" t="s">
        <v>0</v>
      </c>
      <c r="C4" s="18" t="s">
        <v>8</v>
      </c>
      <c r="D4" s="18" t="s">
        <v>7</v>
      </c>
      <c r="E4" s="329" t="s">
        <v>14</v>
      </c>
      <c r="F4" s="330"/>
      <c r="G4" s="19" t="s">
        <v>9</v>
      </c>
      <c r="H4" s="19"/>
      <c r="I4" s="20" t="s">
        <v>13</v>
      </c>
    </row>
    <row r="5" spans="1:9" ht="21">
      <c r="A5" s="21"/>
      <c r="B5" s="22"/>
      <c r="C5" s="23"/>
      <c r="D5" s="24"/>
      <c r="E5" s="25" t="s">
        <v>10</v>
      </c>
      <c r="F5" s="39" t="s">
        <v>15</v>
      </c>
      <c r="G5" s="25" t="s">
        <v>10</v>
      </c>
      <c r="H5" s="25" t="s">
        <v>15</v>
      </c>
      <c r="I5" s="24"/>
    </row>
    <row r="6" spans="1:9" ht="21">
      <c r="A6" s="21"/>
      <c r="B6" s="22" t="s">
        <v>323</v>
      </c>
      <c r="C6" s="23"/>
      <c r="D6" s="24"/>
      <c r="E6" s="25"/>
      <c r="F6" s="39"/>
      <c r="G6" s="25"/>
      <c r="H6" s="25"/>
      <c r="I6" s="24"/>
    </row>
    <row r="7" spans="1:9" ht="21">
      <c r="A7" s="21"/>
      <c r="B7" s="22" t="s">
        <v>324</v>
      </c>
      <c r="C7" s="23"/>
      <c r="D7" s="24"/>
      <c r="E7" s="25"/>
      <c r="F7" s="39"/>
      <c r="G7" s="25"/>
      <c r="H7" s="25"/>
      <c r="I7" s="24"/>
    </row>
    <row r="8" spans="1:9" ht="21">
      <c r="A8" s="27"/>
      <c r="B8" s="27" t="s">
        <v>325</v>
      </c>
      <c r="C8" s="27"/>
      <c r="D8" s="28"/>
      <c r="E8" s="28"/>
      <c r="F8" s="28"/>
      <c r="G8" s="28"/>
      <c r="H8" s="28"/>
      <c r="I8" s="28"/>
    </row>
    <row r="9" spans="1:9" ht="21">
      <c r="A9" s="27"/>
      <c r="B9" s="27" t="s">
        <v>326</v>
      </c>
      <c r="C9" s="27"/>
      <c r="D9" s="28"/>
      <c r="E9" s="28"/>
      <c r="F9" s="28"/>
      <c r="G9" s="28"/>
      <c r="H9" s="28"/>
      <c r="I9" s="28"/>
    </row>
    <row r="10" spans="1:9" ht="21">
      <c r="A10" s="27"/>
      <c r="B10" s="31" t="s">
        <v>327</v>
      </c>
      <c r="C10" s="27"/>
      <c r="D10" s="28"/>
      <c r="E10" s="28"/>
      <c r="F10" s="28"/>
      <c r="G10" s="28"/>
      <c r="H10" s="28"/>
      <c r="I10" s="28"/>
    </row>
    <row r="11" spans="1:9" ht="21">
      <c r="A11" s="27">
        <v>1</v>
      </c>
      <c r="B11" s="31" t="s">
        <v>87</v>
      </c>
      <c r="C11" s="27" t="s">
        <v>24</v>
      </c>
      <c r="D11" s="28">
        <v>46</v>
      </c>
      <c r="E11" s="5">
        <v>0</v>
      </c>
      <c r="F11" s="28">
        <f>+D11*E11</f>
        <v>0</v>
      </c>
      <c r="G11" s="28">
        <v>148</v>
      </c>
      <c r="H11" s="28">
        <f>+D11*G11</f>
        <v>6808</v>
      </c>
      <c r="I11" s="28">
        <f>+F11+H11</f>
        <v>6808</v>
      </c>
    </row>
    <row r="12" spans="1:9" ht="21.75">
      <c r="A12" s="27">
        <v>2</v>
      </c>
      <c r="B12" s="31" t="s">
        <v>38</v>
      </c>
      <c r="C12" s="27" t="s">
        <v>24</v>
      </c>
      <c r="D12" s="28">
        <v>9</v>
      </c>
      <c r="E12" s="355">
        <v>467.29</v>
      </c>
      <c r="F12" s="28">
        <f>+D12*E12</f>
        <v>4205.610000000001</v>
      </c>
      <c r="G12" s="28">
        <v>99</v>
      </c>
      <c r="H12" s="28">
        <f>+D12*G12</f>
        <v>891</v>
      </c>
      <c r="I12" s="28">
        <f>+F12+H12</f>
        <v>5096.610000000001</v>
      </c>
    </row>
    <row r="13" spans="1:9" ht="21.75">
      <c r="A13" s="27"/>
      <c r="B13" s="31" t="s">
        <v>226</v>
      </c>
      <c r="C13" s="75" t="s">
        <v>24</v>
      </c>
      <c r="D13" s="76">
        <v>0</v>
      </c>
      <c r="E13" s="76">
        <v>170</v>
      </c>
      <c r="F13" s="77">
        <f>+D13*E13</f>
        <v>0</v>
      </c>
      <c r="G13" s="78">
        <v>30</v>
      </c>
      <c r="H13" s="77">
        <f>+D13*G13</f>
        <v>0</v>
      </c>
      <c r="I13" s="77">
        <f>+F13+H13</f>
        <v>0</v>
      </c>
    </row>
    <row r="14" spans="1:9" ht="21.75">
      <c r="A14" s="27">
        <v>3</v>
      </c>
      <c r="B14" s="356" t="s">
        <v>225</v>
      </c>
      <c r="C14" s="27" t="s">
        <v>24</v>
      </c>
      <c r="D14" s="28">
        <v>24</v>
      </c>
      <c r="E14" s="80">
        <v>2032.71</v>
      </c>
      <c r="F14" s="28">
        <f>+D14*E14</f>
        <v>48785.04</v>
      </c>
      <c r="G14" s="28">
        <v>485</v>
      </c>
      <c r="H14" s="28">
        <f>+D14*G14</f>
        <v>11640</v>
      </c>
      <c r="I14" s="28">
        <f>+F14+H14</f>
        <v>60425.04</v>
      </c>
    </row>
    <row r="15" spans="1:9" ht="21">
      <c r="A15" s="27">
        <v>4</v>
      </c>
      <c r="B15" s="31" t="s">
        <v>125</v>
      </c>
      <c r="C15" s="27"/>
      <c r="D15" s="28"/>
      <c r="E15" s="28"/>
      <c r="F15" s="28"/>
      <c r="G15" s="28"/>
      <c r="H15" s="28"/>
      <c r="I15" s="28"/>
    </row>
    <row r="16" spans="1:9" ht="21">
      <c r="A16" s="27"/>
      <c r="B16" s="31" t="s">
        <v>126</v>
      </c>
      <c r="C16" s="27" t="s">
        <v>25</v>
      </c>
      <c r="D16" s="28">
        <v>136</v>
      </c>
      <c r="E16" s="28">
        <v>300</v>
      </c>
      <c r="F16" s="28">
        <f>+D16*E16</f>
        <v>40800</v>
      </c>
      <c r="G16" s="28">
        <v>0</v>
      </c>
      <c r="H16" s="28">
        <f>+D16*G16</f>
        <v>0</v>
      </c>
      <c r="I16" s="28">
        <f>+F16+H16</f>
        <v>40800</v>
      </c>
    </row>
    <row r="17" spans="1:9" ht="21">
      <c r="A17" s="27"/>
      <c r="B17" s="31" t="s">
        <v>127</v>
      </c>
      <c r="C17" s="27" t="s">
        <v>25</v>
      </c>
      <c r="D17" s="28">
        <v>41</v>
      </c>
      <c r="E17" s="28">
        <v>200</v>
      </c>
      <c r="F17" s="28">
        <f>+D17*E17</f>
        <v>8200</v>
      </c>
      <c r="G17" s="28">
        <v>0</v>
      </c>
      <c r="H17" s="28">
        <f>+D17*G17</f>
        <v>0</v>
      </c>
      <c r="I17" s="28">
        <f>+F17+H17</f>
        <v>8200</v>
      </c>
    </row>
    <row r="18" spans="1:9" ht="21">
      <c r="A18" s="27"/>
      <c r="B18" s="31" t="s">
        <v>128</v>
      </c>
      <c r="C18" s="27" t="s">
        <v>27</v>
      </c>
      <c r="D18" s="28">
        <v>143</v>
      </c>
      <c r="E18" s="28">
        <v>35</v>
      </c>
      <c r="F18" s="28">
        <f>+D18*E18</f>
        <v>5005</v>
      </c>
      <c r="G18" s="28">
        <v>0</v>
      </c>
      <c r="H18" s="28">
        <f>+D18*G18</f>
        <v>0</v>
      </c>
      <c r="I18" s="28">
        <f>+F18+H18</f>
        <v>5005</v>
      </c>
    </row>
    <row r="19" spans="1:9" ht="21">
      <c r="A19" s="27"/>
      <c r="B19" s="31" t="s">
        <v>129</v>
      </c>
      <c r="C19" s="27" t="s">
        <v>25</v>
      </c>
      <c r="D19" s="28">
        <v>195</v>
      </c>
      <c r="E19" s="28">
        <v>0</v>
      </c>
      <c r="F19" s="28">
        <f>+D19*E19</f>
        <v>0</v>
      </c>
      <c r="G19" s="28">
        <v>133</v>
      </c>
      <c r="H19" s="28">
        <f>+D19*G19</f>
        <v>25935</v>
      </c>
      <c r="I19" s="28">
        <f>+F19+H19</f>
        <v>25935</v>
      </c>
    </row>
    <row r="20" spans="1:9" ht="21">
      <c r="A20" s="27">
        <v>5</v>
      </c>
      <c r="B20" s="31" t="s">
        <v>39</v>
      </c>
      <c r="C20" s="27" t="s">
        <v>26</v>
      </c>
      <c r="D20" s="28">
        <v>49</v>
      </c>
      <c r="E20" s="28">
        <v>37</v>
      </c>
      <c r="F20" s="28">
        <f>+D20*E20</f>
        <v>1813</v>
      </c>
      <c r="G20" s="5">
        <v>0</v>
      </c>
      <c r="H20" s="28">
        <f>+D20*G20</f>
        <v>0</v>
      </c>
      <c r="I20" s="28">
        <f>+F20+H20</f>
        <v>1813</v>
      </c>
    </row>
    <row r="21" spans="1:9" ht="21">
      <c r="A21" s="27">
        <v>6</v>
      </c>
      <c r="B21" s="31" t="s">
        <v>132</v>
      </c>
      <c r="C21" s="27"/>
      <c r="D21" s="28"/>
      <c r="E21" s="357"/>
      <c r="F21" s="28"/>
      <c r="G21" s="5"/>
      <c r="H21" s="28"/>
      <c r="I21" s="28"/>
    </row>
    <row r="22" spans="1:9" ht="21.75">
      <c r="A22" s="27"/>
      <c r="B22" s="31" t="s">
        <v>130</v>
      </c>
      <c r="C22" s="27" t="s">
        <v>26</v>
      </c>
      <c r="D22" s="28">
        <v>436</v>
      </c>
      <c r="E22" s="358">
        <v>21.775</v>
      </c>
      <c r="F22" s="28">
        <f>+D22*E22</f>
        <v>9493.9</v>
      </c>
      <c r="G22" s="5">
        <v>4.1</v>
      </c>
      <c r="H22" s="28">
        <f>+D22*G22</f>
        <v>1787.6</v>
      </c>
      <c r="I22" s="28">
        <f>+F22+H22</f>
        <v>11281.5</v>
      </c>
    </row>
    <row r="23" spans="1:9" ht="21.75">
      <c r="A23" s="27"/>
      <c r="B23" s="31" t="s">
        <v>131</v>
      </c>
      <c r="C23" s="27" t="s">
        <v>26</v>
      </c>
      <c r="D23" s="28">
        <v>741</v>
      </c>
      <c r="E23" s="358">
        <v>21.563</v>
      </c>
      <c r="F23" s="28">
        <f>+D23*E23</f>
        <v>15978.182999999999</v>
      </c>
      <c r="G23" s="5">
        <v>4.1</v>
      </c>
      <c r="H23" s="28">
        <f>+D23*G23</f>
        <v>3038.1</v>
      </c>
      <c r="I23" s="28">
        <f>+F23+H23</f>
        <v>19016.283</v>
      </c>
    </row>
    <row r="24" spans="1:9" ht="21">
      <c r="A24" s="27"/>
      <c r="B24" s="31" t="s">
        <v>133</v>
      </c>
      <c r="C24" s="27"/>
      <c r="D24" s="28"/>
      <c r="E24" s="357"/>
      <c r="F24" s="28"/>
      <c r="G24" s="5"/>
      <c r="H24" s="28"/>
      <c r="I24" s="28"/>
    </row>
    <row r="25" spans="1:9" ht="21.75">
      <c r="A25" s="27"/>
      <c r="B25" s="31" t="s">
        <v>244</v>
      </c>
      <c r="C25" s="27" t="s">
        <v>26</v>
      </c>
      <c r="D25" s="28">
        <v>422</v>
      </c>
      <c r="E25" s="358">
        <v>21.476</v>
      </c>
      <c r="F25" s="28">
        <f>+D25*E25</f>
        <v>9062.872</v>
      </c>
      <c r="G25" s="5">
        <v>3.3</v>
      </c>
      <c r="H25" s="28">
        <f>+D25*G25</f>
        <v>1392.6</v>
      </c>
      <c r="I25" s="28">
        <f>+F25+H25</f>
        <v>10455.472</v>
      </c>
    </row>
    <row r="26" spans="1:9" ht="21.75">
      <c r="A26" s="27"/>
      <c r="B26" s="31" t="s">
        <v>243</v>
      </c>
      <c r="C26" s="27" t="s">
        <v>26</v>
      </c>
      <c r="D26" s="28">
        <v>503</v>
      </c>
      <c r="E26" s="358">
        <v>21.343</v>
      </c>
      <c r="F26" s="28">
        <f>+D26*E26</f>
        <v>10735.529</v>
      </c>
      <c r="G26" s="5">
        <v>3.3</v>
      </c>
      <c r="H26" s="28">
        <f>+D26*G26</f>
        <v>1659.8999999999999</v>
      </c>
      <c r="I26" s="28">
        <f>+F26+H26</f>
        <v>12395.429</v>
      </c>
    </row>
    <row r="27" spans="1:9" ht="21">
      <c r="A27" s="27">
        <v>7</v>
      </c>
      <c r="B27" s="31" t="s">
        <v>16</v>
      </c>
      <c r="C27" s="27" t="s">
        <v>26</v>
      </c>
      <c r="D27" s="28">
        <v>63</v>
      </c>
      <c r="E27" s="80">
        <v>33.64</v>
      </c>
      <c r="F27" s="28">
        <f>+D27*E27</f>
        <v>2119.32</v>
      </c>
      <c r="G27" s="5">
        <v>0</v>
      </c>
      <c r="H27" s="28">
        <f>+D27*G27</f>
        <v>0</v>
      </c>
      <c r="I27" s="28">
        <f>+F27+H27</f>
        <v>2119.32</v>
      </c>
    </row>
    <row r="28" spans="1:9" ht="21">
      <c r="A28" s="27">
        <v>8</v>
      </c>
      <c r="B28" s="31" t="s">
        <v>230</v>
      </c>
      <c r="C28" s="27" t="s">
        <v>12</v>
      </c>
      <c r="D28" s="28">
        <v>1</v>
      </c>
      <c r="E28" s="28">
        <v>15000</v>
      </c>
      <c r="F28" s="28">
        <f>+D28*E28</f>
        <v>15000</v>
      </c>
      <c r="G28" s="5">
        <v>0</v>
      </c>
      <c r="H28" s="28">
        <f>+D28*G28</f>
        <v>0</v>
      </c>
      <c r="I28" s="28">
        <f>+F28+H28</f>
        <v>15000</v>
      </c>
    </row>
    <row r="29" spans="1:9" ht="21">
      <c r="A29" s="27">
        <v>9</v>
      </c>
      <c r="B29" s="31" t="s">
        <v>88</v>
      </c>
      <c r="C29" s="27" t="s">
        <v>26</v>
      </c>
      <c r="D29" s="28">
        <v>1</v>
      </c>
      <c r="E29" s="28">
        <v>30</v>
      </c>
      <c r="F29" s="28">
        <f>+D29*E29</f>
        <v>30</v>
      </c>
      <c r="G29" s="5">
        <v>0</v>
      </c>
      <c r="H29" s="28">
        <f>+D29*G29</f>
        <v>0</v>
      </c>
      <c r="I29" s="28">
        <f>+F29+H29</f>
        <v>30</v>
      </c>
    </row>
    <row r="30" spans="1:9" ht="21">
      <c r="A30" s="27"/>
      <c r="B30" s="27" t="s">
        <v>17</v>
      </c>
      <c r="C30" s="27"/>
      <c r="D30" s="28"/>
      <c r="E30" s="28"/>
      <c r="F30" s="28">
        <f>SUM(F11:F29)</f>
        <v>171228.454</v>
      </c>
      <c r="G30" s="28"/>
      <c r="H30" s="28">
        <f>SUM(H11:H29)</f>
        <v>53152.2</v>
      </c>
      <c r="I30" s="28">
        <f>SUM(I11:I29)</f>
        <v>224380.654</v>
      </c>
    </row>
    <row r="31" spans="1:9" ht="21">
      <c r="A31" s="27"/>
      <c r="B31" s="31"/>
      <c r="C31" s="27"/>
      <c r="D31" s="28"/>
      <c r="E31" s="28"/>
      <c r="F31" s="28"/>
      <c r="G31" s="5"/>
      <c r="H31" s="28"/>
      <c r="I31" s="28"/>
    </row>
    <row r="32" spans="1:9" ht="21">
      <c r="A32" s="27"/>
      <c r="B32" s="31" t="s">
        <v>331</v>
      </c>
      <c r="C32" s="27"/>
      <c r="D32" s="28"/>
      <c r="E32" s="28"/>
      <c r="F32" s="28"/>
      <c r="G32" s="28"/>
      <c r="H32" s="28"/>
      <c r="I32" s="28"/>
    </row>
    <row r="33" spans="1:9" ht="21">
      <c r="A33" s="27">
        <v>1</v>
      </c>
      <c r="B33" s="79" t="s">
        <v>317</v>
      </c>
      <c r="C33" s="27" t="s">
        <v>27</v>
      </c>
      <c r="D33" s="28">
        <v>59</v>
      </c>
      <c r="E33" s="74">
        <v>580</v>
      </c>
      <c r="F33" s="28">
        <f aca="true" t="shared" si="0" ref="F33:F38">+D33*E33</f>
        <v>34220</v>
      </c>
      <c r="G33" s="28">
        <v>80</v>
      </c>
      <c r="H33" s="28">
        <f aca="true" t="shared" si="1" ref="H33:H38">+D33*G33</f>
        <v>4720</v>
      </c>
      <c r="I33" s="28">
        <f aca="true" t="shared" si="2" ref="I33:I38">+F33+H33</f>
        <v>38940</v>
      </c>
    </row>
    <row r="34" spans="1:9" ht="21">
      <c r="A34" s="27"/>
      <c r="B34" s="31" t="s">
        <v>211</v>
      </c>
      <c r="C34" s="27" t="s">
        <v>27</v>
      </c>
      <c r="D34" s="28">
        <v>59</v>
      </c>
      <c r="E34" s="5">
        <v>0</v>
      </c>
      <c r="F34" s="28">
        <f t="shared" si="0"/>
        <v>0</v>
      </c>
      <c r="G34" s="28">
        <v>50</v>
      </c>
      <c r="H34" s="28">
        <f t="shared" si="1"/>
        <v>2950</v>
      </c>
      <c r="I34" s="28">
        <f t="shared" si="2"/>
        <v>2950</v>
      </c>
    </row>
    <row r="35" spans="1:9" ht="21">
      <c r="A35" s="27">
        <v>2</v>
      </c>
      <c r="B35" s="31" t="s">
        <v>87</v>
      </c>
      <c r="C35" s="27" t="s">
        <v>24</v>
      </c>
      <c r="D35" s="28">
        <v>10</v>
      </c>
      <c r="E35" s="5">
        <v>0</v>
      </c>
      <c r="F35" s="28">
        <f t="shared" si="0"/>
        <v>0</v>
      </c>
      <c r="G35" s="28">
        <v>148</v>
      </c>
      <c r="H35" s="28">
        <f t="shared" si="1"/>
        <v>1480</v>
      </c>
      <c r="I35" s="28">
        <f t="shared" si="2"/>
        <v>1480</v>
      </c>
    </row>
    <row r="36" spans="1:9" ht="21.75">
      <c r="A36" s="27">
        <v>2</v>
      </c>
      <c r="B36" s="31" t="s">
        <v>38</v>
      </c>
      <c r="C36" s="27" t="s">
        <v>24</v>
      </c>
      <c r="D36" s="28">
        <v>10</v>
      </c>
      <c r="E36" s="355">
        <v>467.29</v>
      </c>
      <c r="F36" s="28">
        <f t="shared" si="0"/>
        <v>4672.900000000001</v>
      </c>
      <c r="G36" s="28">
        <v>99</v>
      </c>
      <c r="H36" s="28">
        <f t="shared" si="1"/>
        <v>990</v>
      </c>
      <c r="I36" s="28">
        <f t="shared" si="2"/>
        <v>5662.900000000001</v>
      </c>
    </row>
    <row r="37" spans="1:9" ht="21.75">
      <c r="A37" s="27"/>
      <c r="B37" s="31" t="s">
        <v>226</v>
      </c>
      <c r="C37" s="75" t="s">
        <v>24</v>
      </c>
      <c r="D37" s="76">
        <v>0</v>
      </c>
      <c r="E37" s="76">
        <v>170</v>
      </c>
      <c r="F37" s="77">
        <f t="shared" si="0"/>
        <v>0</v>
      </c>
      <c r="G37" s="78">
        <v>30</v>
      </c>
      <c r="H37" s="77">
        <f t="shared" si="1"/>
        <v>0</v>
      </c>
      <c r="I37" s="77">
        <f t="shared" si="2"/>
        <v>0</v>
      </c>
    </row>
    <row r="38" spans="1:9" ht="21.75">
      <c r="A38" s="27">
        <v>3</v>
      </c>
      <c r="B38" s="356" t="s">
        <v>225</v>
      </c>
      <c r="C38" s="27" t="s">
        <v>24</v>
      </c>
      <c r="D38" s="28">
        <v>22</v>
      </c>
      <c r="E38" s="80">
        <v>2032.71</v>
      </c>
      <c r="F38" s="28">
        <f t="shared" si="0"/>
        <v>44719.62</v>
      </c>
      <c r="G38" s="28">
        <v>485</v>
      </c>
      <c r="H38" s="28">
        <f t="shared" si="1"/>
        <v>10670</v>
      </c>
      <c r="I38" s="28">
        <f t="shared" si="2"/>
        <v>55389.62</v>
      </c>
    </row>
    <row r="39" spans="1:9" ht="21">
      <c r="A39" s="27">
        <v>4</v>
      </c>
      <c r="B39" s="31" t="s">
        <v>125</v>
      </c>
      <c r="C39" s="27"/>
      <c r="D39" s="28"/>
      <c r="E39" s="28"/>
      <c r="F39" s="28"/>
      <c r="G39" s="28"/>
      <c r="H39" s="28"/>
      <c r="I39" s="28"/>
    </row>
    <row r="40" spans="1:9" ht="21">
      <c r="A40" s="27"/>
      <c r="B40" s="31" t="s">
        <v>126</v>
      </c>
      <c r="C40" s="27" t="s">
        <v>25</v>
      </c>
      <c r="D40" s="28">
        <v>128</v>
      </c>
      <c r="E40" s="28">
        <v>280</v>
      </c>
      <c r="F40" s="28">
        <f>+D40*E40</f>
        <v>35840</v>
      </c>
      <c r="G40" s="28">
        <v>0</v>
      </c>
      <c r="H40" s="28">
        <f>+D40*G40</f>
        <v>0</v>
      </c>
      <c r="I40" s="28">
        <f>+F40+H40</f>
        <v>35840</v>
      </c>
    </row>
    <row r="41" spans="1:9" ht="21">
      <c r="A41" s="27"/>
      <c r="B41" s="31" t="s">
        <v>127</v>
      </c>
      <c r="C41" s="27" t="s">
        <v>25</v>
      </c>
      <c r="D41" s="28">
        <v>38</v>
      </c>
      <c r="E41" s="28">
        <v>260</v>
      </c>
      <c r="F41" s="28">
        <f>+D41*E41</f>
        <v>9880</v>
      </c>
      <c r="G41" s="28">
        <v>0</v>
      </c>
      <c r="H41" s="28">
        <f>+D41*G41</f>
        <v>0</v>
      </c>
      <c r="I41" s="28">
        <f>+F41+H41</f>
        <v>9880</v>
      </c>
    </row>
    <row r="42" spans="1:9" ht="21">
      <c r="A42" s="27"/>
      <c r="B42" s="31" t="s">
        <v>128</v>
      </c>
      <c r="C42" s="27" t="s">
        <v>27</v>
      </c>
      <c r="D42" s="28">
        <v>143</v>
      </c>
      <c r="E42" s="28">
        <v>35</v>
      </c>
      <c r="F42" s="28">
        <f>+D42*E42</f>
        <v>5005</v>
      </c>
      <c r="G42" s="28">
        <v>0</v>
      </c>
      <c r="H42" s="28">
        <f>+D42*G42</f>
        <v>0</v>
      </c>
      <c r="I42" s="28">
        <f>+F42+H42</f>
        <v>5005</v>
      </c>
    </row>
    <row r="43" spans="1:9" ht="21">
      <c r="A43" s="27"/>
      <c r="B43" s="31" t="s">
        <v>129</v>
      </c>
      <c r="C43" s="27" t="s">
        <v>25</v>
      </c>
      <c r="D43" s="28">
        <v>183</v>
      </c>
      <c r="E43" s="28">
        <v>0</v>
      </c>
      <c r="F43" s="28">
        <f>+D43*E43</f>
        <v>0</v>
      </c>
      <c r="G43" s="28">
        <v>133</v>
      </c>
      <c r="H43" s="28">
        <f>+D43*G43</f>
        <v>24339</v>
      </c>
      <c r="I43" s="28">
        <f>+F43+H43</f>
        <v>24339</v>
      </c>
    </row>
    <row r="44" spans="1:9" ht="21">
      <c r="A44" s="27">
        <v>5</v>
      </c>
      <c r="B44" s="31" t="s">
        <v>39</v>
      </c>
      <c r="C44" s="27" t="s">
        <v>26</v>
      </c>
      <c r="D44" s="28">
        <v>46</v>
      </c>
      <c r="E44" s="28">
        <v>37</v>
      </c>
      <c r="F44" s="28">
        <f>+D44*E44</f>
        <v>1702</v>
      </c>
      <c r="G44" s="5">
        <v>0</v>
      </c>
      <c r="H44" s="28">
        <f>+D44*G44</f>
        <v>0</v>
      </c>
      <c r="I44" s="28">
        <f>+F44+H44</f>
        <v>1702</v>
      </c>
    </row>
    <row r="45" spans="1:9" ht="21">
      <c r="A45" s="27">
        <v>6</v>
      </c>
      <c r="B45" s="31" t="s">
        <v>132</v>
      </c>
      <c r="C45" s="27"/>
      <c r="D45" s="28"/>
      <c r="E45" s="357"/>
      <c r="F45" s="28"/>
      <c r="G45" s="5"/>
      <c r="H45" s="28"/>
      <c r="I45" s="28"/>
    </row>
    <row r="46" spans="1:9" ht="21.75">
      <c r="A46" s="27"/>
      <c r="B46" s="31" t="s">
        <v>130</v>
      </c>
      <c r="C46" s="27" t="s">
        <v>26</v>
      </c>
      <c r="D46" s="28">
        <v>406</v>
      </c>
      <c r="E46" s="358">
        <v>21.775</v>
      </c>
      <c r="F46" s="28">
        <f>+D46*E46</f>
        <v>8840.65</v>
      </c>
      <c r="G46" s="5">
        <v>4.1</v>
      </c>
      <c r="H46" s="28">
        <f>+D46*G46</f>
        <v>1664.6</v>
      </c>
      <c r="I46" s="28">
        <f>+F46+H46</f>
        <v>10505.25</v>
      </c>
    </row>
    <row r="47" spans="1:9" ht="21.75">
      <c r="A47" s="27"/>
      <c r="B47" s="31" t="s">
        <v>131</v>
      </c>
      <c r="C47" s="27" t="s">
        <v>26</v>
      </c>
      <c r="D47" s="28">
        <v>779</v>
      </c>
      <c r="E47" s="358">
        <v>21.563</v>
      </c>
      <c r="F47" s="28">
        <f>+D47*E47</f>
        <v>16797.576999999997</v>
      </c>
      <c r="G47" s="5">
        <v>4.1</v>
      </c>
      <c r="H47" s="28">
        <f>+D47*G47</f>
        <v>3193.8999999999996</v>
      </c>
      <c r="I47" s="28">
        <f>+F47+H47</f>
        <v>19991.477</v>
      </c>
    </row>
    <row r="48" spans="1:9" ht="21">
      <c r="A48" s="27"/>
      <c r="B48" s="31" t="s">
        <v>133</v>
      </c>
      <c r="C48" s="27"/>
      <c r="D48" s="28"/>
      <c r="E48" s="357"/>
      <c r="F48" s="28"/>
      <c r="G48" s="5"/>
      <c r="H48" s="28"/>
      <c r="I48" s="28"/>
    </row>
    <row r="49" spans="1:9" ht="21.75">
      <c r="A49" s="27"/>
      <c r="B49" s="31" t="s">
        <v>244</v>
      </c>
      <c r="C49" s="27" t="s">
        <v>26</v>
      </c>
      <c r="D49" s="28">
        <v>291</v>
      </c>
      <c r="E49" s="358">
        <v>21.476</v>
      </c>
      <c r="F49" s="28">
        <f>+D49*E49</f>
        <v>6249.516</v>
      </c>
      <c r="G49" s="5">
        <v>3.3</v>
      </c>
      <c r="H49" s="28">
        <f>+D49*G49</f>
        <v>960.3</v>
      </c>
      <c r="I49" s="28">
        <f>+F49+H49</f>
        <v>7209.816</v>
      </c>
    </row>
    <row r="50" spans="1:9" ht="21.75">
      <c r="A50" s="27"/>
      <c r="B50" s="31" t="s">
        <v>243</v>
      </c>
      <c r="C50" s="27" t="s">
        <v>26</v>
      </c>
      <c r="D50" s="28">
        <v>457</v>
      </c>
      <c r="E50" s="358">
        <v>21.343</v>
      </c>
      <c r="F50" s="28">
        <f>+D50*E50</f>
        <v>9753.751</v>
      </c>
      <c r="G50" s="5">
        <v>3.3</v>
      </c>
      <c r="H50" s="28">
        <f>+D50*G50</f>
        <v>1508.1</v>
      </c>
      <c r="I50" s="28">
        <f>+F50+H50</f>
        <v>11261.851</v>
      </c>
    </row>
    <row r="51" spans="1:9" ht="21">
      <c r="A51" s="27">
        <v>7</v>
      </c>
      <c r="B51" s="31" t="s">
        <v>16</v>
      </c>
      <c r="C51" s="27" t="s">
        <v>26</v>
      </c>
      <c r="D51" s="28">
        <v>58</v>
      </c>
      <c r="E51" s="80">
        <v>33.64</v>
      </c>
      <c r="F51" s="28">
        <f>+D51*E51</f>
        <v>1951.1200000000001</v>
      </c>
      <c r="G51" s="5">
        <v>0</v>
      </c>
      <c r="H51" s="28">
        <f>+D51*G51</f>
        <v>0</v>
      </c>
      <c r="I51" s="28">
        <f>+F51+H51</f>
        <v>1951.1200000000001</v>
      </c>
    </row>
    <row r="52" spans="1:9" ht="21">
      <c r="A52" s="27">
        <v>8</v>
      </c>
      <c r="B52" s="31" t="s">
        <v>230</v>
      </c>
      <c r="C52" s="27" t="s">
        <v>12</v>
      </c>
      <c r="D52" s="28">
        <v>1</v>
      </c>
      <c r="E52" s="28">
        <v>15000</v>
      </c>
      <c r="F52" s="28">
        <f>+D52*E52</f>
        <v>15000</v>
      </c>
      <c r="G52" s="5">
        <v>0</v>
      </c>
      <c r="H52" s="28">
        <f>+D52*G52</f>
        <v>0</v>
      </c>
      <c r="I52" s="28">
        <f>+F52+H52</f>
        <v>15000</v>
      </c>
    </row>
    <row r="53" spans="1:9" ht="21">
      <c r="A53" s="27">
        <v>9</v>
      </c>
      <c r="B53" s="31" t="s">
        <v>88</v>
      </c>
      <c r="C53" s="27" t="s">
        <v>26</v>
      </c>
      <c r="D53" s="28">
        <v>1</v>
      </c>
      <c r="E53" s="28">
        <v>30</v>
      </c>
      <c r="F53" s="28">
        <f>+D53*E53</f>
        <v>30</v>
      </c>
      <c r="G53" s="5">
        <v>0</v>
      </c>
      <c r="H53" s="28">
        <f>+D53*G53</f>
        <v>0</v>
      </c>
      <c r="I53" s="28">
        <f>+F53+H53</f>
        <v>30</v>
      </c>
    </row>
    <row r="54" spans="1:9" ht="21">
      <c r="A54" s="27"/>
      <c r="B54" s="27" t="s">
        <v>17</v>
      </c>
      <c r="C54" s="27"/>
      <c r="D54" s="28"/>
      <c r="E54" s="28"/>
      <c r="F54" s="28">
        <f>SUM(F33:F53)</f>
        <v>194662.134</v>
      </c>
      <c r="G54" s="28"/>
      <c r="H54" s="28">
        <f>SUM(H33:H53)</f>
        <v>52475.9</v>
      </c>
      <c r="I54" s="28">
        <f>SUM(I33:I53)</f>
        <v>247138.034</v>
      </c>
    </row>
    <row r="55" spans="1:9" ht="21">
      <c r="A55" s="27"/>
      <c r="B55" s="27"/>
      <c r="C55" s="27"/>
      <c r="D55" s="28"/>
      <c r="E55" s="28"/>
      <c r="F55" s="28"/>
      <c r="G55" s="28"/>
      <c r="H55" s="28"/>
      <c r="I55" s="28"/>
    </row>
    <row r="56" spans="1:9" ht="21">
      <c r="A56" s="27"/>
      <c r="B56" s="31" t="s">
        <v>289</v>
      </c>
      <c r="C56" s="27"/>
      <c r="D56" s="28"/>
      <c r="E56" s="28"/>
      <c r="F56" s="28"/>
      <c r="G56" s="28"/>
      <c r="H56" s="28"/>
      <c r="I56" s="28"/>
    </row>
    <row r="57" spans="1:9" ht="21">
      <c r="A57" s="27">
        <v>1</v>
      </c>
      <c r="B57" s="31" t="s">
        <v>219</v>
      </c>
      <c r="C57" s="27" t="s">
        <v>28</v>
      </c>
      <c r="D57" s="37">
        <v>35</v>
      </c>
      <c r="E57" s="40">
        <v>738.32</v>
      </c>
      <c r="F57" s="28">
        <f aca="true" t="shared" si="3" ref="F57:F75">+D57*E57</f>
        <v>25841.2</v>
      </c>
      <c r="G57" s="37">
        <v>0</v>
      </c>
      <c r="H57" s="28">
        <f aca="true" t="shared" si="4" ref="H57:H75">+D57*G57</f>
        <v>0</v>
      </c>
      <c r="I57" s="28">
        <f aca="true" t="shared" si="5" ref="I57:I75">+F57+H57</f>
        <v>25841.2</v>
      </c>
    </row>
    <row r="58" spans="1:9" ht="21">
      <c r="A58" s="27">
        <v>2</v>
      </c>
      <c r="B58" s="31" t="s">
        <v>219</v>
      </c>
      <c r="C58" s="27" t="s">
        <v>28</v>
      </c>
      <c r="D58" s="37">
        <v>4</v>
      </c>
      <c r="E58" s="37">
        <v>738.32</v>
      </c>
      <c r="F58" s="28">
        <f t="shared" si="3"/>
        <v>2953.28</v>
      </c>
      <c r="G58" s="37">
        <v>0</v>
      </c>
      <c r="H58" s="28">
        <f t="shared" si="4"/>
        <v>0</v>
      </c>
      <c r="I58" s="28">
        <f t="shared" si="5"/>
        <v>2953.28</v>
      </c>
    </row>
    <row r="59" spans="1:9" ht="21">
      <c r="A59" s="27">
        <v>3</v>
      </c>
      <c r="B59" s="31" t="s">
        <v>40</v>
      </c>
      <c r="C59" s="27"/>
      <c r="D59" s="37"/>
      <c r="E59" s="37"/>
      <c r="F59" s="28"/>
      <c r="G59" s="37"/>
      <c r="H59" s="28"/>
      <c r="I59" s="28"/>
    </row>
    <row r="60" spans="1:9" ht="21">
      <c r="A60" s="27"/>
      <c r="B60" s="31" t="s">
        <v>41</v>
      </c>
      <c r="C60" s="27" t="s">
        <v>29</v>
      </c>
      <c r="D60" s="37">
        <v>28</v>
      </c>
      <c r="E60" s="37">
        <v>40</v>
      </c>
      <c r="F60" s="28">
        <f t="shared" si="3"/>
        <v>1120</v>
      </c>
      <c r="G60" s="37">
        <v>0</v>
      </c>
      <c r="H60" s="28">
        <f t="shared" si="4"/>
        <v>0</v>
      </c>
      <c r="I60" s="28">
        <f t="shared" si="5"/>
        <v>1120</v>
      </c>
    </row>
    <row r="61" spans="1:9" ht="21">
      <c r="A61" s="27"/>
      <c r="B61" s="31" t="s">
        <v>42</v>
      </c>
      <c r="C61" s="27" t="s">
        <v>29</v>
      </c>
      <c r="D61" s="37">
        <v>16</v>
      </c>
      <c r="E61" s="37">
        <v>55</v>
      </c>
      <c r="F61" s="28">
        <f t="shared" si="3"/>
        <v>880</v>
      </c>
      <c r="G61" s="37">
        <v>0</v>
      </c>
      <c r="H61" s="28">
        <f t="shared" si="4"/>
        <v>0</v>
      </c>
      <c r="I61" s="28">
        <f t="shared" si="5"/>
        <v>880</v>
      </c>
    </row>
    <row r="62" spans="1:9" ht="21">
      <c r="A62" s="27"/>
      <c r="B62" s="31" t="s">
        <v>208</v>
      </c>
      <c r="C62" s="27" t="s">
        <v>85</v>
      </c>
      <c r="D62" s="37">
        <v>24</v>
      </c>
      <c r="E62" s="37">
        <v>10</v>
      </c>
      <c r="F62" s="28">
        <f>+D62*E62</f>
        <v>240</v>
      </c>
      <c r="G62" s="37">
        <v>0</v>
      </c>
      <c r="H62" s="28">
        <f>+D62*G62</f>
        <v>0</v>
      </c>
      <c r="I62" s="28">
        <f>+F62+H62</f>
        <v>240</v>
      </c>
    </row>
    <row r="63" spans="1:9" ht="21">
      <c r="A63" s="27"/>
      <c r="B63" s="31" t="s">
        <v>43</v>
      </c>
      <c r="C63" s="27" t="s">
        <v>29</v>
      </c>
      <c r="D63" s="37">
        <v>3</v>
      </c>
      <c r="E63" s="37">
        <v>40</v>
      </c>
      <c r="F63" s="28">
        <f t="shared" si="3"/>
        <v>120</v>
      </c>
      <c r="G63" s="37">
        <v>0</v>
      </c>
      <c r="H63" s="28">
        <f t="shared" si="4"/>
        <v>0</v>
      </c>
      <c r="I63" s="28">
        <f t="shared" si="5"/>
        <v>120</v>
      </c>
    </row>
    <row r="64" spans="1:9" ht="21">
      <c r="A64" s="27">
        <v>4</v>
      </c>
      <c r="B64" s="31" t="s">
        <v>44</v>
      </c>
      <c r="C64" s="27" t="s">
        <v>26</v>
      </c>
      <c r="D64" s="37">
        <v>1014</v>
      </c>
      <c r="E64" s="37">
        <v>0</v>
      </c>
      <c r="F64" s="28">
        <f t="shared" si="3"/>
        <v>0</v>
      </c>
      <c r="G64" s="40">
        <v>10</v>
      </c>
      <c r="H64" s="28">
        <f t="shared" si="4"/>
        <v>10140</v>
      </c>
      <c r="I64" s="28">
        <f t="shared" si="5"/>
        <v>10140</v>
      </c>
    </row>
    <row r="65" spans="1:9" ht="21">
      <c r="A65" s="27">
        <v>5</v>
      </c>
      <c r="B65" s="31" t="s">
        <v>135</v>
      </c>
      <c r="C65" s="27" t="s">
        <v>25</v>
      </c>
      <c r="D65" s="37">
        <v>118</v>
      </c>
      <c r="E65" s="37">
        <v>46</v>
      </c>
      <c r="F65" s="28">
        <f>+D65*E65</f>
        <v>5428</v>
      </c>
      <c r="G65" s="37">
        <v>38</v>
      </c>
      <c r="H65" s="28">
        <f>+D65*G65</f>
        <v>4484</v>
      </c>
      <c r="I65" s="28">
        <f>+F65+H65</f>
        <v>9912</v>
      </c>
    </row>
    <row r="66" spans="1:9" ht="21">
      <c r="A66" s="27">
        <v>6</v>
      </c>
      <c r="B66" s="31" t="s">
        <v>83</v>
      </c>
      <c r="C66" s="27" t="s">
        <v>25</v>
      </c>
      <c r="D66" s="37">
        <v>118</v>
      </c>
      <c r="E66" s="37">
        <v>47</v>
      </c>
      <c r="F66" s="28">
        <f>+D66*E66</f>
        <v>5546</v>
      </c>
      <c r="G66" s="37">
        <v>38</v>
      </c>
      <c r="H66" s="28">
        <f>+D66*G66</f>
        <v>4484</v>
      </c>
      <c r="I66" s="28">
        <f>+F66+H66</f>
        <v>10030</v>
      </c>
    </row>
    <row r="67" spans="1:9" ht="21">
      <c r="A67" s="27"/>
      <c r="B67" s="307" t="s">
        <v>17</v>
      </c>
      <c r="C67" s="27"/>
      <c r="D67" s="37"/>
      <c r="E67" s="37"/>
      <c r="F67" s="28">
        <f>SUM(F57:F65)</f>
        <v>36582.479999999996</v>
      </c>
      <c r="G67" s="37"/>
      <c r="H67" s="28">
        <f>SUM(H57:H65)</f>
        <v>14624</v>
      </c>
      <c r="I67" s="28">
        <f>SUM(I57:I65)</f>
        <v>51206.479999999996</v>
      </c>
    </row>
    <row r="68" spans="1:9" ht="21">
      <c r="A68" s="27">
        <v>1.2</v>
      </c>
      <c r="B68" s="31" t="s">
        <v>194</v>
      </c>
      <c r="C68" s="27"/>
      <c r="D68" s="37"/>
      <c r="E68" s="37"/>
      <c r="F68" s="28"/>
      <c r="G68" s="37"/>
      <c r="H68" s="28"/>
      <c r="I68" s="28"/>
    </row>
    <row r="69" spans="1:9" ht="21">
      <c r="A69" s="27"/>
      <c r="B69" s="31" t="s">
        <v>195</v>
      </c>
      <c r="C69" s="27"/>
      <c r="D69" s="37"/>
      <c r="E69" s="37"/>
      <c r="F69" s="28"/>
      <c r="G69" s="37"/>
      <c r="H69" s="28"/>
      <c r="I69" s="28"/>
    </row>
    <row r="70" spans="1:9" ht="21">
      <c r="A70" s="27">
        <v>1</v>
      </c>
      <c r="B70" s="31" t="s">
        <v>231</v>
      </c>
      <c r="C70" s="27" t="s">
        <v>29</v>
      </c>
      <c r="D70" s="37">
        <v>233</v>
      </c>
      <c r="E70" s="37">
        <v>58</v>
      </c>
      <c r="F70" s="28">
        <f>+D70*E70</f>
        <v>13514</v>
      </c>
      <c r="G70" s="37">
        <v>0</v>
      </c>
      <c r="H70" s="28">
        <f>+D70*G70</f>
        <v>0</v>
      </c>
      <c r="I70" s="28">
        <f>+F70+H70</f>
        <v>13514</v>
      </c>
    </row>
    <row r="71" spans="1:9" ht="21">
      <c r="A71" s="27"/>
      <c r="B71" s="31" t="s">
        <v>232</v>
      </c>
      <c r="C71" s="27" t="s">
        <v>29</v>
      </c>
      <c r="D71" s="37">
        <v>18</v>
      </c>
      <c r="E71" s="37">
        <v>68</v>
      </c>
      <c r="F71" s="28">
        <f>+D71*E71</f>
        <v>1224</v>
      </c>
      <c r="G71" s="37">
        <v>0</v>
      </c>
      <c r="H71" s="28">
        <f>+D71*G71</f>
        <v>0</v>
      </c>
      <c r="I71" s="28">
        <f>+F71+H71</f>
        <v>1224</v>
      </c>
    </row>
    <row r="72" spans="1:9" ht="21">
      <c r="A72" s="27">
        <v>2</v>
      </c>
      <c r="B72" s="31" t="s">
        <v>233</v>
      </c>
      <c r="C72" s="27" t="s">
        <v>30</v>
      </c>
      <c r="D72" s="37">
        <v>18</v>
      </c>
      <c r="E72" s="37">
        <v>55</v>
      </c>
      <c r="F72" s="28">
        <f t="shared" si="3"/>
        <v>990</v>
      </c>
      <c r="G72" s="37">
        <v>0</v>
      </c>
      <c r="H72" s="28">
        <f t="shared" si="4"/>
        <v>0</v>
      </c>
      <c r="I72" s="28">
        <f t="shared" si="5"/>
        <v>990</v>
      </c>
    </row>
    <row r="73" spans="1:9" ht="21">
      <c r="A73" s="27">
        <v>3</v>
      </c>
      <c r="B73" s="31" t="s">
        <v>136</v>
      </c>
      <c r="C73" s="27" t="s">
        <v>85</v>
      </c>
      <c r="D73" s="37">
        <v>500</v>
      </c>
      <c r="E73" s="40">
        <v>3.74</v>
      </c>
      <c r="F73" s="28">
        <f t="shared" si="3"/>
        <v>1870</v>
      </c>
      <c r="G73" s="37">
        <v>0</v>
      </c>
      <c r="H73" s="28">
        <f t="shared" si="4"/>
        <v>0</v>
      </c>
      <c r="I73" s="28">
        <f t="shared" si="5"/>
        <v>1870</v>
      </c>
    </row>
    <row r="74" spans="1:9" ht="21">
      <c r="A74" s="27">
        <v>4</v>
      </c>
      <c r="B74" s="31" t="s">
        <v>92</v>
      </c>
      <c r="C74" s="27" t="s">
        <v>25</v>
      </c>
      <c r="D74" s="37">
        <v>112</v>
      </c>
      <c r="E74" s="37">
        <v>0</v>
      </c>
      <c r="F74" s="28">
        <f t="shared" si="3"/>
        <v>0</v>
      </c>
      <c r="G74" s="37">
        <v>45</v>
      </c>
      <c r="H74" s="28">
        <f t="shared" si="4"/>
        <v>5040</v>
      </c>
      <c r="I74" s="28">
        <f t="shared" si="5"/>
        <v>5040</v>
      </c>
    </row>
    <row r="75" spans="1:9" ht="21">
      <c r="A75" s="27">
        <v>5</v>
      </c>
      <c r="B75" s="31" t="s">
        <v>45</v>
      </c>
      <c r="C75" s="27" t="s">
        <v>31</v>
      </c>
      <c r="D75" s="37">
        <v>12</v>
      </c>
      <c r="E75" s="37">
        <v>320</v>
      </c>
      <c r="F75" s="28">
        <f t="shared" si="3"/>
        <v>3840</v>
      </c>
      <c r="G75" s="37">
        <v>125</v>
      </c>
      <c r="H75" s="28">
        <f t="shared" si="4"/>
        <v>1500</v>
      </c>
      <c r="I75" s="28">
        <f t="shared" si="5"/>
        <v>5340</v>
      </c>
    </row>
    <row r="76" spans="1:9" ht="21">
      <c r="A76" s="27">
        <v>6</v>
      </c>
      <c r="B76" s="31" t="s">
        <v>134</v>
      </c>
      <c r="C76" s="27" t="s">
        <v>31</v>
      </c>
      <c r="D76" s="37">
        <v>59</v>
      </c>
      <c r="E76" s="37">
        <v>285</v>
      </c>
      <c r="F76" s="28">
        <f>+D76*E76</f>
        <v>16815</v>
      </c>
      <c r="G76" s="37">
        <v>90</v>
      </c>
      <c r="H76" s="28">
        <f>+D76*G76</f>
        <v>5310</v>
      </c>
      <c r="I76" s="28">
        <f>+F76+H76</f>
        <v>22125</v>
      </c>
    </row>
    <row r="77" spans="1:9" ht="21">
      <c r="A77" s="27"/>
      <c r="B77" s="27" t="s">
        <v>17</v>
      </c>
      <c r="C77" s="27"/>
      <c r="D77" s="28"/>
      <c r="E77" s="28"/>
      <c r="F77" s="28">
        <f>SUM(F70:F76)</f>
        <v>38253</v>
      </c>
      <c r="G77" s="28"/>
      <c r="H77" s="28">
        <f>SUM(H70:H76)</f>
        <v>11850</v>
      </c>
      <c r="I77" s="28">
        <f>SUM(I70:I76)</f>
        <v>50103</v>
      </c>
    </row>
    <row r="78" spans="1:9" ht="21">
      <c r="A78" s="27"/>
      <c r="B78" s="31"/>
      <c r="C78" s="27"/>
      <c r="D78" s="28"/>
      <c r="E78" s="28"/>
      <c r="F78" s="28"/>
      <c r="G78" s="28"/>
      <c r="H78" s="28"/>
      <c r="I78" s="28"/>
    </row>
    <row r="79" spans="1:9" ht="21">
      <c r="A79" s="27"/>
      <c r="B79" s="31" t="s">
        <v>196</v>
      </c>
      <c r="C79" s="27"/>
      <c r="D79" s="28"/>
      <c r="E79" s="28"/>
      <c r="F79" s="28"/>
      <c r="G79" s="28"/>
      <c r="H79" s="28"/>
      <c r="I79" s="28"/>
    </row>
    <row r="80" spans="1:9" ht="21">
      <c r="A80" s="27">
        <v>1</v>
      </c>
      <c r="B80" s="31" t="s">
        <v>234</v>
      </c>
      <c r="C80" s="27"/>
      <c r="D80" s="28"/>
      <c r="E80" s="28"/>
      <c r="F80" s="28"/>
      <c r="G80" s="28"/>
      <c r="H80" s="28"/>
      <c r="I80" s="28"/>
    </row>
    <row r="81" spans="1:9" ht="21">
      <c r="A81" s="27"/>
      <c r="B81" s="31" t="s">
        <v>94</v>
      </c>
      <c r="C81" s="27" t="s">
        <v>25</v>
      </c>
      <c r="D81" s="28">
        <v>51</v>
      </c>
      <c r="E81" s="28">
        <v>350</v>
      </c>
      <c r="F81" s="28">
        <f>+D81*E81</f>
        <v>17850</v>
      </c>
      <c r="G81" s="28">
        <v>97</v>
      </c>
      <c r="H81" s="28">
        <f>+D81*G81</f>
        <v>4947</v>
      </c>
      <c r="I81" s="28">
        <f>+F81+H81</f>
        <v>22797</v>
      </c>
    </row>
    <row r="82" spans="1:9" ht="21">
      <c r="A82" s="27">
        <v>2</v>
      </c>
      <c r="B82" s="31" t="s">
        <v>93</v>
      </c>
      <c r="C82" s="27"/>
      <c r="D82" s="28"/>
      <c r="E82" s="28"/>
      <c r="F82" s="28"/>
      <c r="G82" s="28"/>
      <c r="H82" s="28"/>
      <c r="I82" s="28"/>
    </row>
    <row r="83" spans="1:9" ht="21">
      <c r="A83" s="27"/>
      <c r="B83" s="79" t="s">
        <v>359</v>
      </c>
      <c r="C83" s="27" t="s">
        <v>25</v>
      </c>
      <c r="D83" s="28">
        <v>58</v>
      </c>
      <c r="E83" s="28">
        <v>350</v>
      </c>
      <c r="F83" s="28">
        <f>+D83*E83</f>
        <v>20300</v>
      </c>
      <c r="G83" s="28">
        <v>94</v>
      </c>
      <c r="H83" s="28">
        <f>+D83*G83</f>
        <v>5452</v>
      </c>
      <c r="I83" s="28">
        <f>+F83+H83</f>
        <v>25752</v>
      </c>
    </row>
    <row r="84" spans="1:9" ht="21">
      <c r="A84" s="27">
        <v>3</v>
      </c>
      <c r="B84" s="31" t="s">
        <v>46</v>
      </c>
      <c r="C84" s="27" t="s">
        <v>31</v>
      </c>
      <c r="D84" s="28">
        <v>102</v>
      </c>
      <c r="E84" s="28">
        <v>30</v>
      </c>
      <c r="F84" s="28">
        <f>+D84*E84</f>
        <v>3060</v>
      </c>
      <c r="G84" s="28">
        <v>41</v>
      </c>
      <c r="H84" s="28">
        <f>+D84*G84</f>
        <v>4182</v>
      </c>
      <c r="I84" s="28">
        <f>+F84+H84</f>
        <v>7242</v>
      </c>
    </row>
    <row r="85" spans="1:9" ht="21">
      <c r="A85" s="27"/>
      <c r="B85" s="31"/>
      <c r="C85" s="27"/>
      <c r="D85" s="28"/>
      <c r="E85" s="28"/>
      <c r="F85" s="28"/>
      <c r="G85" s="28"/>
      <c r="H85" s="28"/>
      <c r="I85" s="28"/>
    </row>
    <row r="86" spans="1:9" ht="21">
      <c r="A86" s="27"/>
      <c r="B86" s="27" t="s">
        <v>17</v>
      </c>
      <c r="C86" s="27"/>
      <c r="D86" s="28"/>
      <c r="E86" s="28"/>
      <c r="F86" s="28">
        <f>SUM(F81:F85)</f>
        <v>41210</v>
      </c>
      <c r="G86" s="28"/>
      <c r="H86" s="28">
        <f>SUM(H81:H85)</f>
        <v>14581</v>
      </c>
      <c r="I86" s="28">
        <f>SUM(I81:I85)</f>
        <v>55791</v>
      </c>
    </row>
    <row r="87" spans="1:9" ht="21">
      <c r="A87" s="27"/>
      <c r="B87" s="31" t="s">
        <v>197</v>
      </c>
      <c r="C87" s="27"/>
      <c r="D87" s="28"/>
      <c r="E87" s="28"/>
      <c r="F87" s="28"/>
      <c r="G87" s="28"/>
      <c r="H87" s="28"/>
      <c r="I87" s="28"/>
    </row>
    <row r="88" spans="1:9" ht="21">
      <c r="A88" s="27"/>
      <c r="B88" s="31" t="s">
        <v>223</v>
      </c>
      <c r="C88" s="27"/>
      <c r="D88" s="28"/>
      <c r="E88" s="28"/>
      <c r="F88" s="28"/>
      <c r="G88" s="73"/>
      <c r="H88" s="28"/>
      <c r="I88" s="28"/>
    </row>
    <row r="89" spans="1:9" ht="21">
      <c r="A89" s="27">
        <v>1</v>
      </c>
      <c r="B89" s="31" t="s">
        <v>220</v>
      </c>
      <c r="C89" s="27" t="s">
        <v>25</v>
      </c>
      <c r="D89" s="28">
        <v>33</v>
      </c>
      <c r="E89" s="28">
        <v>260</v>
      </c>
      <c r="F89" s="28">
        <f aca="true" t="shared" si="6" ref="F89:F97">+D89*E89</f>
        <v>8580</v>
      </c>
      <c r="G89" s="37">
        <v>35</v>
      </c>
      <c r="H89" s="28">
        <f aca="true" t="shared" si="7" ref="H89:H97">+D89*G89</f>
        <v>1155</v>
      </c>
      <c r="I89" s="28">
        <f aca="true" t="shared" si="8" ref="I89:I97">+F89+H89</f>
        <v>9735</v>
      </c>
    </row>
    <row r="90" spans="1:9" ht="21">
      <c r="A90" s="27">
        <v>2</v>
      </c>
      <c r="B90" s="31" t="s">
        <v>221</v>
      </c>
      <c r="C90" s="27" t="s">
        <v>25</v>
      </c>
      <c r="D90" s="28">
        <v>48</v>
      </c>
      <c r="E90" s="28">
        <v>35</v>
      </c>
      <c r="F90" s="28">
        <f t="shared" si="6"/>
        <v>1680</v>
      </c>
      <c r="G90" s="37">
        <v>0</v>
      </c>
      <c r="H90" s="28">
        <f t="shared" si="7"/>
        <v>0</v>
      </c>
      <c r="I90" s="28">
        <f t="shared" si="8"/>
        <v>1680</v>
      </c>
    </row>
    <row r="91" spans="1:9" ht="21">
      <c r="A91" s="27">
        <v>3</v>
      </c>
      <c r="B91" s="31" t="s">
        <v>222</v>
      </c>
      <c r="C91" s="27" t="s">
        <v>245</v>
      </c>
      <c r="D91" s="80">
        <v>1.65</v>
      </c>
      <c r="E91" s="28">
        <f>E38</f>
        <v>2032.71</v>
      </c>
      <c r="F91" s="28">
        <f t="shared" si="6"/>
        <v>3353.9715</v>
      </c>
      <c r="G91" s="37">
        <v>485</v>
      </c>
      <c r="H91" s="28">
        <f t="shared" si="7"/>
        <v>800.25</v>
      </c>
      <c r="I91" s="28">
        <f t="shared" si="8"/>
        <v>4154.2215</v>
      </c>
    </row>
    <row r="92" spans="1:9" ht="21">
      <c r="A92" s="27">
        <v>4</v>
      </c>
      <c r="B92" s="31" t="s">
        <v>246</v>
      </c>
      <c r="C92" s="27" t="s">
        <v>25</v>
      </c>
      <c r="D92" s="28">
        <v>33</v>
      </c>
      <c r="E92" s="37">
        <v>315</v>
      </c>
      <c r="F92" s="28">
        <f t="shared" si="6"/>
        <v>10395</v>
      </c>
      <c r="G92" s="37">
        <v>158</v>
      </c>
      <c r="H92" s="28">
        <f t="shared" si="7"/>
        <v>5214</v>
      </c>
      <c r="I92" s="28">
        <f t="shared" si="8"/>
        <v>15609</v>
      </c>
    </row>
    <row r="93" spans="1:9" ht="21">
      <c r="A93" s="27"/>
      <c r="B93" s="31" t="s">
        <v>224</v>
      </c>
      <c r="C93" s="27" t="s">
        <v>25</v>
      </c>
      <c r="D93" s="28">
        <v>33</v>
      </c>
      <c r="E93" s="37">
        <v>0</v>
      </c>
      <c r="F93" s="28">
        <f>+D93*E93</f>
        <v>0</v>
      </c>
      <c r="G93" s="37">
        <v>61</v>
      </c>
      <c r="H93" s="28">
        <f>+D93*G93</f>
        <v>2013</v>
      </c>
      <c r="I93" s="28">
        <f>+F93+H93</f>
        <v>2013</v>
      </c>
    </row>
    <row r="94" spans="1:9" ht="21">
      <c r="A94" s="27">
        <v>5</v>
      </c>
      <c r="B94" s="31" t="s">
        <v>47</v>
      </c>
      <c r="C94" s="27" t="s">
        <v>25</v>
      </c>
      <c r="D94" s="28">
        <v>31</v>
      </c>
      <c r="E94" s="28">
        <v>95</v>
      </c>
      <c r="F94" s="28">
        <f t="shared" si="6"/>
        <v>2945</v>
      </c>
      <c r="G94" s="37">
        <v>61</v>
      </c>
      <c r="H94" s="28">
        <f t="shared" si="7"/>
        <v>1891</v>
      </c>
      <c r="I94" s="28">
        <f t="shared" si="8"/>
        <v>4836</v>
      </c>
    </row>
    <row r="95" spans="1:9" ht="21">
      <c r="A95" s="27">
        <v>6</v>
      </c>
      <c r="B95" s="31" t="s">
        <v>207</v>
      </c>
      <c r="C95" s="27" t="s">
        <v>25</v>
      </c>
      <c r="D95" s="28">
        <v>9</v>
      </c>
      <c r="E95" s="28">
        <v>302</v>
      </c>
      <c r="F95" s="28">
        <f t="shared" si="6"/>
        <v>2718</v>
      </c>
      <c r="G95" s="37">
        <v>158</v>
      </c>
      <c r="H95" s="28">
        <f t="shared" si="7"/>
        <v>1422</v>
      </c>
      <c r="I95" s="28">
        <f t="shared" si="8"/>
        <v>4140</v>
      </c>
    </row>
    <row r="96" spans="1:9" ht="21">
      <c r="A96" s="27">
        <v>7</v>
      </c>
      <c r="B96" s="31" t="s">
        <v>235</v>
      </c>
      <c r="C96" s="27" t="s">
        <v>25</v>
      </c>
      <c r="D96" s="28">
        <v>31</v>
      </c>
      <c r="E96" s="37">
        <v>95</v>
      </c>
      <c r="F96" s="28">
        <f t="shared" si="6"/>
        <v>2945</v>
      </c>
      <c r="G96" s="37">
        <v>82</v>
      </c>
      <c r="H96" s="28">
        <f t="shared" si="7"/>
        <v>2542</v>
      </c>
      <c r="I96" s="28">
        <f t="shared" si="8"/>
        <v>5487</v>
      </c>
    </row>
    <row r="97" spans="1:9" ht="21">
      <c r="A97" s="27">
        <v>8</v>
      </c>
      <c r="B97" s="31" t="s">
        <v>290</v>
      </c>
      <c r="C97" s="27" t="s">
        <v>31</v>
      </c>
      <c r="D97" s="28">
        <v>64</v>
      </c>
      <c r="E97" s="28">
        <v>65</v>
      </c>
      <c r="F97" s="28">
        <f t="shared" si="6"/>
        <v>4160</v>
      </c>
      <c r="G97" s="37">
        <v>45</v>
      </c>
      <c r="H97" s="28">
        <f t="shared" si="7"/>
        <v>2880</v>
      </c>
      <c r="I97" s="28">
        <f t="shared" si="8"/>
        <v>7040</v>
      </c>
    </row>
    <row r="98" spans="1:9" ht="21">
      <c r="A98" s="27"/>
      <c r="B98" s="27" t="s">
        <v>17</v>
      </c>
      <c r="C98" s="27"/>
      <c r="D98" s="28"/>
      <c r="E98" s="28"/>
      <c r="F98" s="28">
        <f>SUM(F89:F97)</f>
        <v>36776.9715</v>
      </c>
      <c r="G98" s="28"/>
      <c r="H98" s="28">
        <f>SUM(H89:H97)</f>
        <v>17917.25</v>
      </c>
      <c r="I98" s="28">
        <f>SUM(I89:I97)</f>
        <v>54694.2215</v>
      </c>
    </row>
    <row r="99" spans="1:9" ht="21">
      <c r="A99" s="27"/>
      <c r="B99" s="31" t="s">
        <v>201</v>
      </c>
      <c r="C99" s="27"/>
      <c r="D99" s="28"/>
      <c r="E99" s="28"/>
      <c r="F99" s="28"/>
      <c r="G99" s="28"/>
      <c r="H99" s="28"/>
      <c r="I99" s="28"/>
    </row>
    <row r="100" spans="1:9" ht="21">
      <c r="A100" s="27">
        <v>1</v>
      </c>
      <c r="B100" s="31" t="s">
        <v>18</v>
      </c>
      <c r="C100" s="27" t="s">
        <v>25</v>
      </c>
      <c r="D100" s="28">
        <v>152</v>
      </c>
      <c r="E100" s="28">
        <v>294</v>
      </c>
      <c r="F100" s="28">
        <f aca="true" t="shared" si="9" ref="F100:F105">+D100*E100</f>
        <v>44688</v>
      </c>
      <c r="G100" s="28">
        <v>89</v>
      </c>
      <c r="H100" s="28">
        <f aca="true" t="shared" si="10" ref="H100:H105">+D100*G100</f>
        <v>13528</v>
      </c>
      <c r="I100" s="28">
        <f aca="true" t="shared" si="11" ref="I100:I105">+F100+H100</f>
        <v>58216</v>
      </c>
    </row>
    <row r="101" spans="1:9" ht="21">
      <c r="A101" s="27">
        <v>2</v>
      </c>
      <c r="B101" s="31" t="s">
        <v>19</v>
      </c>
      <c r="C101" s="27" t="s">
        <v>25</v>
      </c>
      <c r="D101" s="28">
        <v>272</v>
      </c>
      <c r="E101" s="28">
        <v>75</v>
      </c>
      <c r="F101" s="28">
        <f t="shared" si="9"/>
        <v>20400</v>
      </c>
      <c r="G101" s="28">
        <v>82</v>
      </c>
      <c r="H101" s="28">
        <f t="shared" si="10"/>
        <v>22304</v>
      </c>
      <c r="I101" s="28">
        <f t="shared" si="11"/>
        <v>42704</v>
      </c>
    </row>
    <row r="102" spans="1:9" ht="21">
      <c r="A102" s="27"/>
      <c r="B102" s="31" t="s">
        <v>353</v>
      </c>
      <c r="C102" s="27" t="s">
        <v>354</v>
      </c>
      <c r="D102" s="28">
        <v>150</v>
      </c>
      <c r="E102" s="28">
        <v>15</v>
      </c>
      <c r="F102" s="28">
        <f t="shared" si="9"/>
        <v>2250</v>
      </c>
      <c r="G102" s="28">
        <v>30</v>
      </c>
      <c r="H102" s="28">
        <f t="shared" si="10"/>
        <v>4500</v>
      </c>
      <c r="I102" s="28">
        <f t="shared" si="11"/>
        <v>6750</v>
      </c>
    </row>
    <row r="103" spans="1:9" ht="21">
      <c r="A103" s="27">
        <v>3</v>
      </c>
      <c r="B103" s="31" t="s">
        <v>20</v>
      </c>
      <c r="C103" s="27" t="s">
        <v>25</v>
      </c>
      <c r="D103" s="28">
        <v>76</v>
      </c>
      <c r="E103" s="28">
        <v>73</v>
      </c>
      <c r="F103" s="28">
        <f t="shared" si="9"/>
        <v>5548</v>
      </c>
      <c r="G103" s="28">
        <v>100</v>
      </c>
      <c r="H103" s="28">
        <f t="shared" si="10"/>
        <v>7600</v>
      </c>
      <c r="I103" s="28">
        <f t="shared" si="11"/>
        <v>13148</v>
      </c>
    </row>
    <row r="104" spans="1:9" ht="21">
      <c r="A104" s="27">
        <v>4</v>
      </c>
      <c r="B104" s="31" t="s">
        <v>318</v>
      </c>
      <c r="C104" s="27" t="s">
        <v>25</v>
      </c>
      <c r="D104" s="28">
        <v>30</v>
      </c>
      <c r="E104" s="28">
        <v>315</v>
      </c>
      <c r="F104" s="28">
        <f t="shared" si="9"/>
        <v>9450</v>
      </c>
      <c r="G104" s="28">
        <v>138</v>
      </c>
      <c r="H104" s="28">
        <f t="shared" si="10"/>
        <v>4140</v>
      </c>
      <c r="I104" s="28">
        <f t="shared" si="11"/>
        <v>13590</v>
      </c>
    </row>
    <row r="105" spans="1:9" ht="21">
      <c r="A105" s="27">
        <v>5</v>
      </c>
      <c r="B105" s="31" t="s">
        <v>21</v>
      </c>
      <c r="C105" s="27" t="s">
        <v>31</v>
      </c>
      <c r="D105" s="28">
        <v>114</v>
      </c>
      <c r="E105" s="28">
        <v>79</v>
      </c>
      <c r="F105" s="28">
        <f t="shared" si="9"/>
        <v>9006</v>
      </c>
      <c r="G105" s="28">
        <v>44</v>
      </c>
      <c r="H105" s="28">
        <f t="shared" si="10"/>
        <v>5016</v>
      </c>
      <c r="I105" s="28">
        <f t="shared" si="11"/>
        <v>14022</v>
      </c>
    </row>
    <row r="106" spans="1:9" ht="21">
      <c r="A106" s="27"/>
      <c r="B106" s="27" t="s">
        <v>17</v>
      </c>
      <c r="C106" s="27"/>
      <c r="D106" s="28"/>
      <c r="E106" s="28"/>
      <c r="F106" s="28">
        <f>SUM(F100:F105)</f>
        <v>91342</v>
      </c>
      <c r="G106" s="28"/>
      <c r="H106" s="28">
        <f>SUM(H100:H105)</f>
        <v>57088</v>
      </c>
      <c r="I106" s="28">
        <f>SUM(I100:I105)</f>
        <v>148430</v>
      </c>
    </row>
    <row r="107" spans="1:9" ht="21">
      <c r="A107" s="27"/>
      <c r="B107" s="27"/>
      <c r="C107" s="27"/>
      <c r="D107" s="28"/>
      <c r="E107" s="28"/>
      <c r="F107" s="28"/>
      <c r="G107" s="28"/>
      <c r="H107" s="28"/>
      <c r="I107" s="28"/>
    </row>
    <row r="108" spans="1:9" ht="21">
      <c r="A108" s="27"/>
      <c r="B108" s="27" t="s">
        <v>202</v>
      </c>
      <c r="C108" s="27"/>
      <c r="D108" s="28"/>
      <c r="E108" s="28"/>
      <c r="F108" s="28"/>
      <c r="G108" s="28"/>
      <c r="H108" s="28"/>
      <c r="I108" s="28"/>
    </row>
    <row r="109" spans="1:9" ht="21">
      <c r="A109" s="27">
        <v>1</v>
      </c>
      <c r="B109" s="31" t="s">
        <v>48</v>
      </c>
      <c r="C109" s="27" t="s">
        <v>31</v>
      </c>
      <c r="D109" s="28">
        <v>168</v>
      </c>
      <c r="E109" s="28">
        <v>230</v>
      </c>
      <c r="F109" s="28">
        <f>+D109*E109</f>
        <v>38640</v>
      </c>
      <c r="G109" s="28">
        <v>35</v>
      </c>
      <c r="H109" s="28">
        <f>+D109*G109</f>
        <v>5880</v>
      </c>
      <c r="I109" s="28">
        <f>+F109+H109</f>
        <v>44520</v>
      </c>
    </row>
    <row r="110" spans="1:9" ht="21">
      <c r="A110" s="27">
        <v>2</v>
      </c>
      <c r="B110" s="31" t="s">
        <v>49</v>
      </c>
      <c r="C110" s="27" t="s">
        <v>32</v>
      </c>
      <c r="D110" s="28">
        <v>72</v>
      </c>
      <c r="E110" s="28">
        <v>26</v>
      </c>
      <c r="F110" s="28">
        <f>+D110*E110</f>
        <v>1872</v>
      </c>
      <c r="G110" s="28">
        <v>10</v>
      </c>
      <c r="H110" s="28">
        <f>+D110*G110</f>
        <v>720</v>
      </c>
      <c r="I110" s="28">
        <f>+F110+H110</f>
        <v>2592</v>
      </c>
    </row>
    <row r="111" spans="1:9" ht="21">
      <c r="A111" s="27">
        <v>3</v>
      </c>
      <c r="B111" s="31" t="s">
        <v>50</v>
      </c>
      <c r="C111" s="27"/>
      <c r="D111" s="28"/>
      <c r="E111" s="28"/>
      <c r="F111" s="28"/>
      <c r="G111" s="28"/>
      <c r="H111" s="28"/>
      <c r="I111" s="28"/>
    </row>
    <row r="112" spans="1:9" ht="21">
      <c r="A112" s="27"/>
      <c r="B112" s="31" t="s">
        <v>51</v>
      </c>
      <c r="C112" s="27" t="s">
        <v>33</v>
      </c>
      <c r="D112" s="28">
        <v>108</v>
      </c>
      <c r="E112" s="28">
        <v>18</v>
      </c>
      <c r="F112" s="28">
        <f>+D112*E112</f>
        <v>1944</v>
      </c>
      <c r="G112" s="37">
        <v>0</v>
      </c>
      <c r="H112" s="28">
        <f>+D112*G112</f>
        <v>0</v>
      </c>
      <c r="I112" s="28">
        <f>+F112+H112</f>
        <v>1944</v>
      </c>
    </row>
    <row r="113" spans="1:9" ht="21">
      <c r="A113" s="27"/>
      <c r="B113" s="31" t="s">
        <v>52</v>
      </c>
      <c r="C113" s="27" t="s">
        <v>33</v>
      </c>
      <c r="D113" s="28">
        <v>30</v>
      </c>
      <c r="E113" s="28">
        <v>20</v>
      </c>
      <c r="F113" s="28">
        <f>+D113*E113</f>
        <v>600</v>
      </c>
      <c r="G113" s="37">
        <v>0</v>
      </c>
      <c r="H113" s="28">
        <f>+D113*G113</f>
        <v>0</v>
      </c>
      <c r="I113" s="28">
        <f>+F113+H113</f>
        <v>600</v>
      </c>
    </row>
    <row r="114" spans="1:9" ht="21">
      <c r="A114" s="27"/>
      <c r="B114" s="31" t="s">
        <v>53</v>
      </c>
      <c r="C114" s="27" t="s">
        <v>33</v>
      </c>
      <c r="D114" s="28">
        <v>6</v>
      </c>
      <c r="E114" s="28">
        <v>28</v>
      </c>
      <c r="F114" s="28">
        <f>+D114*E114</f>
        <v>168</v>
      </c>
      <c r="G114" s="37">
        <v>0</v>
      </c>
      <c r="H114" s="28">
        <f>+D114*G114</f>
        <v>0</v>
      </c>
      <c r="I114" s="28">
        <f>+F114+H114</f>
        <v>168</v>
      </c>
    </row>
    <row r="115" spans="1:9" ht="21">
      <c r="A115" s="27">
        <v>4</v>
      </c>
      <c r="B115" s="31" t="s">
        <v>22</v>
      </c>
      <c r="C115" s="27" t="s">
        <v>25</v>
      </c>
      <c r="D115" s="28">
        <v>25</v>
      </c>
      <c r="E115" s="28">
        <v>450</v>
      </c>
      <c r="F115" s="28">
        <f>+D115*E115</f>
        <v>11250</v>
      </c>
      <c r="G115" s="37">
        <v>0</v>
      </c>
      <c r="H115" s="28">
        <f>+D115*G115</f>
        <v>0</v>
      </c>
      <c r="I115" s="28">
        <f>+F115+H115</f>
        <v>11250</v>
      </c>
    </row>
    <row r="116" spans="1:9" ht="21">
      <c r="A116" s="27">
        <v>5</v>
      </c>
      <c r="B116" s="31" t="s">
        <v>23</v>
      </c>
      <c r="C116" s="27" t="s">
        <v>25</v>
      </c>
      <c r="D116" s="28">
        <v>21</v>
      </c>
      <c r="E116" s="28">
        <v>450</v>
      </c>
      <c r="F116" s="28">
        <f>+D116*E116</f>
        <v>9450</v>
      </c>
      <c r="G116" s="37">
        <v>0</v>
      </c>
      <c r="H116" s="28">
        <f>+D116*G116</f>
        <v>0</v>
      </c>
      <c r="I116" s="28">
        <f>+F116+H116</f>
        <v>9450</v>
      </c>
    </row>
    <row r="117" spans="1:9" ht="21">
      <c r="A117" s="27"/>
      <c r="B117" s="27" t="s">
        <v>17</v>
      </c>
      <c r="C117" s="27"/>
      <c r="D117" s="28"/>
      <c r="E117" s="28"/>
      <c r="F117" s="28">
        <f>SUM(F109:F116)</f>
        <v>63924</v>
      </c>
      <c r="G117" s="28"/>
      <c r="H117" s="28">
        <f>SUM(H109:H116)</f>
        <v>6600</v>
      </c>
      <c r="I117" s="28">
        <f>SUM(I109:I116)</f>
        <v>70524</v>
      </c>
    </row>
    <row r="118" spans="1:9" ht="21">
      <c r="A118" s="27"/>
      <c r="B118" s="31" t="s">
        <v>203</v>
      </c>
      <c r="C118" s="27"/>
      <c r="D118" s="28"/>
      <c r="E118" s="28"/>
      <c r="F118" s="28"/>
      <c r="G118" s="28"/>
      <c r="H118" s="28"/>
      <c r="I118" s="28"/>
    </row>
    <row r="119" spans="1:9" ht="21">
      <c r="A119" s="27">
        <v>1</v>
      </c>
      <c r="B119" s="31" t="s">
        <v>54</v>
      </c>
      <c r="C119" s="27"/>
      <c r="D119" s="28"/>
      <c r="E119" s="28"/>
      <c r="F119" s="28"/>
      <c r="G119" s="28"/>
      <c r="H119" s="28"/>
      <c r="I119" s="28"/>
    </row>
    <row r="120" spans="1:9" ht="21">
      <c r="A120" s="27"/>
      <c r="B120" s="31" t="s">
        <v>55</v>
      </c>
      <c r="C120" s="27" t="s">
        <v>11</v>
      </c>
      <c r="D120" s="28">
        <v>2</v>
      </c>
      <c r="E120" s="28">
        <v>1820</v>
      </c>
      <c r="F120" s="28">
        <f>+D120*E120</f>
        <v>3640</v>
      </c>
      <c r="G120" s="28">
        <v>350</v>
      </c>
      <c r="H120" s="28">
        <f>+D120*G120</f>
        <v>700</v>
      </c>
      <c r="I120" s="28">
        <f>+F120+H120</f>
        <v>4340</v>
      </c>
    </row>
    <row r="121" spans="1:9" ht="21">
      <c r="A121" s="27">
        <v>2</v>
      </c>
      <c r="B121" s="31" t="s">
        <v>56</v>
      </c>
      <c r="C121" s="27"/>
      <c r="D121" s="28"/>
      <c r="E121" s="28"/>
      <c r="F121" s="28"/>
      <c r="G121" s="28"/>
      <c r="H121" s="28"/>
      <c r="I121" s="28"/>
    </row>
    <row r="122" spans="1:9" ht="21">
      <c r="A122" s="27"/>
      <c r="B122" s="31" t="s">
        <v>55</v>
      </c>
      <c r="C122" s="27" t="s">
        <v>11</v>
      </c>
      <c r="D122" s="28">
        <v>1</v>
      </c>
      <c r="E122" s="28">
        <v>1500</v>
      </c>
      <c r="F122" s="28">
        <f>+D122*E122</f>
        <v>1500</v>
      </c>
      <c r="G122" s="28">
        <v>350</v>
      </c>
      <c r="H122" s="28">
        <f>+D122*G122</f>
        <v>350</v>
      </c>
      <c r="I122" s="28">
        <f>+F122+H122</f>
        <v>1850</v>
      </c>
    </row>
    <row r="123" spans="1:9" ht="21">
      <c r="A123" s="27">
        <v>3</v>
      </c>
      <c r="B123" s="31" t="s">
        <v>237</v>
      </c>
      <c r="C123" s="27"/>
      <c r="D123" s="28"/>
      <c r="E123" s="28"/>
      <c r="F123" s="28"/>
      <c r="G123" s="28"/>
      <c r="H123" s="28"/>
      <c r="I123" s="28"/>
    </row>
    <row r="124" spans="1:9" ht="21">
      <c r="A124" s="27"/>
      <c r="B124" s="31" t="s">
        <v>55</v>
      </c>
      <c r="C124" s="27" t="s">
        <v>11</v>
      </c>
      <c r="D124" s="28">
        <v>3</v>
      </c>
      <c r="E124" s="28">
        <v>1620</v>
      </c>
      <c r="F124" s="28">
        <f>+D124*E124</f>
        <v>4860</v>
      </c>
      <c r="G124" s="28">
        <v>350</v>
      </c>
      <c r="H124" s="28">
        <f>+D124*G124</f>
        <v>1050</v>
      </c>
      <c r="I124" s="28">
        <f>+F124+H124</f>
        <v>5910</v>
      </c>
    </row>
    <row r="125" spans="1:9" ht="21">
      <c r="A125" s="27">
        <v>4</v>
      </c>
      <c r="B125" s="31" t="s">
        <v>238</v>
      </c>
      <c r="C125" s="27"/>
      <c r="D125" s="28"/>
      <c r="E125" s="28"/>
      <c r="F125" s="28"/>
      <c r="G125" s="28"/>
      <c r="H125" s="28"/>
      <c r="I125" s="28"/>
    </row>
    <row r="126" spans="1:9" ht="21">
      <c r="A126" s="27"/>
      <c r="B126" s="31" t="s">
        <v>57</v>
      </c>
      <c r="C126" s="27" t="s">
        <v>11</v>
      </c>
      <c r="D126" s="28">
        <v>2</v>
      </c>
      <c r="E126" s="28">
        <v>2800</v>
      </c>
      <c r="F126" s="28">
        <f>+D126*E126</f>
        <v>5600</v>
      </c>
      <c r="G126" s="28">
        <v>300</v>
      </c>
      <c r="H126" s="28">
        <f>+D126*G126</f>
        <v>600</v>
      </c>
      <c r="I126" s="28">
        <f>+F126+H126</f>
        <v>6200</v>
      </c>
    </row>
    <row r="127" spans="1:9" ht="21">
      <c r="A127" s="27">
        <v>5</v>
      </c>
      <c r="B127" s="31" t="s">
        <v>58</v>
      </c>
      <c r="C127" s="27"/>
      <c r="D127" s="28"/>
      <c r="E127" s="28"/>
      <c r="F127" s="28"/>
      <c r="G127" s="28"/>
      <c r="H127" s="28"/>
      <c r="I127" s="28"/>
    </row>
    <row r="128" spans="1:9" ht="21">
      <c r="A128" s="27"/>
      <c r="B128" s="31" t="s">
        <v>55</v>
      </c>
      <c r="C128" s="27" t="s">
        <v>11</v>
      </c>
      <c r="D128" s="28">
        <v>1</v>
      </c>
      <c r="E128" s="28">
        <v>1900</v>
      </c>
      <c r="F128" s="28">
        <f>+D128*E128</f>
        <v>1900</v>
      </c>
      <c r="G128" s="37">
        <v>0</v>
      </c>
      <c r="H128" s="28">
        <f>+D128*G128</f>
        <v>0</v>
      </c>
      <c r="I128" s="28">
        <f>+F128+H128</f>
        <v>1900</v>
      </c>
    </row>
    <row r="129" spans="1:9" ht="21">
      <c r="A129" s="27">
        <v>6</v>
      </c>
      <c r="B129" s="31" t="s">
        <v>236</v>
      </c>
      <c r="C129" s="27"/>
      <c r="D129" s="28"/>
      <c r="E129" s="28"/>
      <c r="F129" s="28"/>
      <c r="G129" s="28"/>
      <c r="H129" s="28"/>
      <c r="I129" s="28"/>
    </row>
    <row r="130" spans="1:9" ht="21">
      <c r="A130" s="27"/>
      <c r="B130" s="31" t="s">
        <v>192</v>
      </c>
      <c r="C130" s="27" t="s">
        <v>11</v>
      </c>
      <c r="D130" s="28">
        <v>11</v>
      </c>
      <c r="E130" s="28">
        <v>1500</v>
      </c>
      <c r="F130" s="28">
        <f>+D130*E130</f>
        <v>16500</v>
      </c>
      <c r="G130" s="28">
        <v>300</v>
      </c>
      <c r="H130" s="28">
        <f>+D130*G130</f>
        <v>3300</v>
      </c>
      <c r="I130" s="28">
        <f>+F130+H130</f>
        <v>19800</v>
      </c>
    </row>
    <row r="131" spans="1:9" ht="21">
      <c r="A131" s="27">
        <v>7</v>
      </c>
      <c r="B131" s="31" t="s">
        <v>59</v>
      </c>
      <c r="C131" s="27"/>
      <c r="D131" s="28"/>
      <c r="E131" s="28"/>
      <c r="F131" s="28"/>
      <c r="G131" s="28"/>
      <c r="H131" s="28"/>
      <c r="I131" s="28"/>
    </row>
    <row r="132" spans="1:9" ht="21">
      <c r="A132" s="27"/>
      <c r="B132" s="31" t="s">
        <v>60</v>
      </c>
      <c r="C132" s="27" t="s">
        <v>11</v>
      </c>
      <c r="D132" s="28">
        <v>8</v>
      </c>
      <c r="E132" s="28">
        <v>650</v>
      </c>
      <c r="F132" s="28">
        <f>+D132*E132</f>
        <v>5200</v>
      </c>
      <c r="G132" s="28">
        <v>60</v>
      </c>
      <c r="H132" s="28">
        <f>+D132*G132</f>
        <v>480</v>
      </c>
      <c r="I132" s="28">
        <f>+F132+H132</f>
        <v>5680</v>
      </c>
    </row>
    <row r="133" spans="1:9" ht="21">
      <c r="A133" s="27">
        <v>8</v>
      </c>
      <c r="B133" s="31" t="s">
        <v>61</v>
      </c>
      <c r="C133" s="27"/>
      <c r="D133" s="28"/>
      <c r="E133" s="28"/>
      <c r="F133" s="28"/>
      <c r="G133" s="28"/>
      <c r="H133" s="28"/>
      <c r="I133" s="28"/>
    </row>
    <row r="134" spans="1:9" ht="21">
      <c r="A134" s="27"/>
      <c r="B134" s="31" t="s">
        <v>62</v>
      </c>
      <c r="C134" s="27" t="s">
        <v>11</v>
      </c>
      <c r="D134" s="28">
        <v>1</v>
      </c>
      <c r="E134" s="28">
        <v>480</v>
      </c>
      <c r="F134" s="28">
        <f>+D134*E134</f>
        <v>480</v>
      </c>
      <c r="G134" s="28">
        <v>75</v>
      </c>
      <c r="H134" s="28">
        <f>+D134*G134</f>
        <v>75</v>
      </c>
      <c r="I134" s="28">
        <f>+F134+H134</f>
        <v>555</v>
      </c>
    </row>
    <row r="135" spans="1:9" ht="21">
      <c r="A135" s="27"/>
      <c r="B135" s="27" t="s">
        <v>183</v>
      </c>
      <c r="C135" s="27"/>
      <c r="D135" s="28"/>
      <c r="E135" s="28"/>
      <c r="F135" s="28"/>
      <c r="G135" s="28"/>
      <c r="H135" s="28"/>
      <c r="I135" s="28"/>
    </row>
    <row r="136" spans="1:9" ht="21">
      <c r="A136" s="27">
        <v>1</v>
      </c>
      <c r="B136" s="31" t="s">
        <v>345</v>
      </c>
      <c r="C136" s="27" t="s">
        <v>30</v>
      </c>
      <c r="D136" s="28">
        <v>0</v>
      </c>
      <c r="E136" s="28">
        <v>200</v>
      </c>
      <c r="F136" s="28">
        <f aca="true" t="shared" si="12" ref="F136:F144">+D136*E136</f>
        <v>0</v>
      </c>
      <c r="G136" s="28">
        <v>0</v>
      </c>
      <c r="H136" s="28">
        <f aca="true" t="shared" si="13" ref="H136:H144">+D136*G136</f>
        <v>0</v>
      </c>
      <c r="I136" s="28">
        <f aca="true" t="shared" si="14" ref="I136:I144">+F136+H136</f>
        <v>0</v>
      </c>
    </row>
    <row r="137" spans="1:9" ht="21">
      <c r="A137" s="27"/>
      <c r="B137" s="31" t="s">
        <v>189</v>
      </c>
      <c r="C137" s="27" t="s">
        <v>186</v>
      </c>
      <c r="D137" s="28">
        <v>26</v>
      </c>
      <c r="E137" s="28">
        <v>180</v>
      </c>
      <c r="F137" s="28">
        <f t="shared" si="12"/>
        <v>4680</v>
      </c>
      <c r="G137" s="28">
        <v>0</v>
      </c>
      <c r="H137" s="28">
        <f t="shared" si="13"/>
        <v>0</v>
      </c>
      <c r="I137" s="28">
        <f t="shared" si="14"/>
        <v>4680</v>
      </c>
    </row>
    <row r="138" spans="1:9" ht="21">
      <c r="A138" s="27"/>
      <c r="B138" s="31" t="s">
        <v>344</v>
      </c>
      <c r="C138" s="27" t="s">
        <v>30</v>
      </c>
      <c r="D138" s="28">
        <v>22</v>
      </c>
      <c r="E138" s="28">
        <v>300</v>
      </c>
      <c r="F138" s="28">
        <f t="shared" si="12"/>
        <v>6600</v>
      </c>
      <c r="G138" s="28">
        <v>0</v>
      </c>
      <c r="H138" s="28">
        <f t="shared" si="13"/>
        <v>0</v>
      </c>
      <c r="I138" s="28">
        <f t="shared" si="14"/>
        <v>6600</v>
      </c>
    </row>
    <row r="139" spans="1:9" ht="21">
      <c r="A139" s="27"/>
      <c r="B139" s="31" t="s">
        <v>187</v>
      </c>
      <c r="C139" s="27" t="s">
        <v>186</v>
      </c>
      <c r="D139" s="28">
        <v>6</v>
      </c>
      <c r="E139" s="28">
        <v>250</v>
      </c>
      <c r="F139" s="28">
        <f t="shared" si="12"/>
        <v>1500</v>
      </c>
      <c r="G139" s="28">
        <v>0</v>
      </c>
      <c r="H139" s="28">
        <f t="shared" si="13"/>
        <v>0</v>
      </c>
      <c r="I139" s="28">
        <f t="shared" si="14"/>
        <v>1500</v>
      </c>
    </row>
    <row r="140" spans="1:9" ht="21">
      <c r="A140" s="27"/>
      <c r="B140" s="31" t="s">
        <v>188</v>
      </c>
      <c r="C140" s="27" t="s">
        <v>186</v>
      </c>
      <c r="D140" s="28">
        <v>22</v>
      </c>
      <c r="E140" s="28">
        <v>150</v>
      </c>
      <c r="F140" s="28">
        <f t="shared" si="12"/>
        <v>3300</v>
      </c>
      <c r="G140" s="28">
        <v>0</v>
      </c>
      <c r="H140" s="28">
        <f t="shared" si="13"/>
        <v>0</v>
      </c>
      <c r="I140" s="28">
        <f t="shared" si="14"/>
        <v>3300</v>
      </c>
    </row>
    <row r="141" spans="1:9" ht="21">
      <c r="A141" s="27"/>
      <c r="B141" s="31" t="s">
        <v>190</v>
      </c>
      <c r="C141" s="27" t="s">
        <v>186</v>
      </c>
      <c r="D141" s="28">
        <v>2</v>
      </c>
      <c r="E141" s="28">
        <v>250</v>
      </c>
      <c r="F141" s="28">
        <f t="shared" si="12"/>
        <v>500</v>
      </c>
      <c r="G141" s="28">
        <v>0</v>
      </c>
      <c r="H141" s="28">
        <f t="shared" si="13"/>
        <v>0</v>
      </c>
      <c r="I141" s="28">
        <f t="shared" si="14"/>
        <v>500</v>
      </c>
    </row>
    <row r="142" spans="1:9" ht="21">
      <c r="A142" s="27"/>
      <c r="B142" s="31" t="s">
        <v>191</v>
      </c>
      <c r="C142" s="27" t="s">
        <v>186</v>
      </c>
      <c r="D142" s="28">
        <v>22</v>
      </c>
      <c r="E142" s="28">
        <v>180</v>
      </c>
      <c r="F142" s="28">
        <f t="shared" si="12"/>
        <v>3960</v>
      </c>
      <c r="G142" s="28">
        <v>0</v>
      </c>
      <c r="H142" s="28">
        <f t="shared" si="13"/>
        <v>0</v>
      </c>
      <c r="I142" s="28">
        <f t="shared" si="14"/>
        <v>3960</v>
      </c>
    </row>
    <row r="143" spans="1:9" ht="21">
      <c r="A143" s="27"/>
      <c r="B143" s="31" t="s">
        <v>184</v>
      </c>
      <c r="C143" s="27" t="s">
        <v>186</v>
      </c>
      <c r="D143" s="28">
        <v>2</v>
      </c>
      <c r="E143" s="28">
        <v>260</v>
      </c>
      <c r="F143" s="28">
        <f t="shared" si="12"/>
        <v>520</v>
      </c>
      <c r="G143" s="28">
        <v>0</v>
      </c>
      <c r="H143" s="28">
        <f t="shared" si="13"/>
        <v>0</v>
      </c>
      <c r="I143" s="28">
        <f t="shared" si="14"/>
        <v>520</v>
      </c>
    </row>
    <row r="144" spans="1:9" ht="21">
      <c r="A144" s="27"/>
      <c r="B144" s="31" t="s">
        <v>185</v>
      </c>
      <c r="C144" s="27" t="s">
        <v>186</v>
      </c>
      <c r="D144" s="28">
        <v>5</v>
      </c>
      <c r="E144" s="28">
        <v>350</v>
      </c>
      <c r="F144" s="28">
        <f t="shared" si="12"/>
        <v>1750</v>
      </c>
      <c r="G144" s="28">
        <v>0</v>
      </c>
      <c r="H144" s="28">
        <f t="shared" si="13"/>
        <v>0</v>
      </c>
      <c r="I144" s="28">
        <f t="shared" si="14"/>
        <v>1750</v>
      </c>
    </row>
    <row r="145" spans="1:9" ht="21">
      <c r="A145" s="27"/>
      <c r="B145" s="27" t="s">
        <v>17</v>
      </c>
      <c r="C145" s="27"/>
      <c r="D145" s="28"/>
      <c r="E145" s="28"/>
      <c r="F145" s="28">
        <f>SUM(F129:F144)</f>
        <v>44990</v>
      </c>
      <c r="G145" s="28"/>
      <c r="H145" s="28">
        <f>SUM(H129:H144)</f>
        <v>3855</v>
      </c>
      <c r="I145" s="28">
        <f>SUM(I120:I144)</f>
        <v>69045</v>
      </c>
    </row>
    <row r="146" spans="1:9" ht="21">
      <c r="A146" s="27"/>
      <c r="B146" s="27" t="s">
        <v>204</v>
      </c>
      <c r="C146" s="27"/>
      <c r="D146" s="28"/>
      <c r="E146" s="28"/>
      <c r="F146" s="28"/>
      <c r="G146" s="28"/>
      <c r="H146" s="28"/>
      <c r="I146" s="28"/>
    </row>
    <row r="147" spans="1:9" ht="21">
      <c r="A147" s="27">
        <v>1</v>
      </c>
      <c r="B147" s="31" t="s">
        <v>107</v>
      </c>
      <c r="C147" s="27" t="s">
        <v>11</v>
      </c>
      <c r="D147" s="28">
        <v>1</v>
      </c>
      <c r="E147" s="28">
        <v>3060</v>
      </c>
      <c r="F147" s="28">
        <f aca="true" t="shared" si="15" ref="F147:F160">+D147*E147</f>
        <v>3060</v>
      </c>
      <c r="G147" s="28">
        <v>450</v>
      </c>
      <c r="H147" s="28">
        <f aca="true" t="shared" si="16" ref="H147:H160">+D147*G147</f>
        <v>450</v>
      </c>
      <c r="I147" s="28">
        <f aca="true" t="shared" si="17" ref="I147:I160">+F147+H147</f>
        <v>3510</v>
      </c>
    </row>
    <row r="148" spans="1:9" ht="21">
      <c r="A148" s="27">
        <v>2</v>
      </c>
      <c r="B148" s="31" t="s">
        <v>107</v>
      </c>
      <c r="C148" s="27" t="s">
        <v>11</v>
      </c>
      <c r="D148" s="28">
        <v>1</v>
      </c>
      <c r="E148" s="28">
        <v>3060</v>
      </c>
      <c r="F148" s="28">
        <f t="shared" si="15"/>
        <v>3060</v>
      </c>
      <c r="G148" s="28">
        <v>450</v>
      </c>
      <c r="H148" s="28">
        <f t="shared" si="16"/>
        <v>450</v>
      </c>
      <c r="I148" s="28">
        <f t="shared" si="17"/>
        <v>3510</v>
      </c>
    </row>
    <row r="149" spans="1:9" ht="21">
      <c r="A149" s="27">
        <v>3</v>
      </c>
      <c r="B149" s="31" t="s">
        <v>218</v>
      </c>
      <c r="C149" s="27" t="s">
        <v>11</v>
      </c>
      <c r="D149" s="28">
        <v>2</v>
      </c>
      <c r="E149" s="28">
        <v>2600</v>
      </c>
      <c r="F149" s="28">
        <f t="shared" si="15"/>
        <v>5200</v>
      </c>
      <c r="G149" s="28">
        <v>450</v>
      </c>
      <c r="H149" s="28">
        <f t="shared" si="16"/>
        <v>900</v>
      </c>
      <c r="I149" s="28">
        <f t="shared" si="17"/>
        <v>6100</v>
      </c>
    </row>
    <row r="150" spans="1:9" ht="21">
      <c r="A150" s="27">
        <v>4</v>
      </c>
      <c r="B150" s="31" t="s">
        <v>63</v>
      </c>
      <c r="C150" s="27" t="s">
        <v>11</v>
      </c>
      <c r="D150" s="28">
        <v>2</v>
      </c>
      <c r="E150" s="28">
        <v>450</v>
      </c>
      <c r="F150" s="28">
        <f t="shared" si="15"/>
        <v>900</v>
      </c>
      <c r="G150" s="28">
        <v>120</v>
      </c>
      <c r="H150" s="28">
        <f t="shared" si="16"/>
        <v>240</v>
      </c>
      <c r="I150" s="28">
        <f t="shared" si="17"/>
        <v>1140</v>
      </c>
    </row>
    <row r="151" spans="1:9" ht="21">
      <c r="A151" s="27">
        <v>5</v>
      </c>
      <c r="B151" s="31" t="s">
        <v>64</v>
      </c>
      <c r="C151" s="27" t="s">
        <v>11</v>
      </c>
      <c r="D151" s="28">
        <v>2</v>
      </c>
      <c r="E151" s="28">
        <v>100</v>
      </c>
      <c r="F151" s="28">
        <f t="shared" si="15"/>
        <v>200</v>
      </c>
      <c r="G151" s="28">
        <v>70</v>
      </c>
      <c r="H151" s="28">
        <f t="shared" si="16"/>
        <v>140</v>
      </c>
      <c r="I151" s="28">
        <f t="shared" si="17"/>
        <v>340</v>
      </c>
    </row>
    <row r="152" spans="1:9" ht="21">
      <c r="A152" s="27">
        <v>6</v>
      </c>
      <c r="B152" s="31" t="s">
        <v>108</v>
      </c>
      <c r="C152" s="27" t="s">
        <v>96</v>
      </c>
      <c r="D152" s="28">
        <v>2</v>
      </c>
      <c r="E152" s="28">
        <v>350</v>
      </c>
      <c r="F152" s="28">
        <f t="shared" si="15"/>
        <v>700</v>
      </c>
      <c r="G152" s="28">
        <v>70</v>
      </c>
      <c r="H152" s="28">
        <f t="shared" si="16"/>
        <v>140</v>
      </c>
      <c r="I152" s="28">
        <f t="shared" si="17"/>
        <v>840</v>
      </c>
    </row>
    <row r="153" spans="1:9" ht="21">
      <c r="A153" s="27">
        <v>7</v>
      </c>
      <c r="B153" s="31" t="s">
        <v>65</v>
      </c>
      <c r="C153" s="27" t="s">
        <v>11</v>
      </c>
      <c r="D153" s="28">
        <v>3</v>
      </c>
      <c r="E153" s="28">
        <v>150</v>
      </c>
      <c r="F153" s="28">
        <f t="shared" si="15"/>
        <v>450</v>
      </c>
      <c r="G153" s="28">
        <v>35</v>
      </c>
      <c r="H153" s="28">
        <f t="shared" si="16"/>
        <v>105</v>
      </c>
      <c r="I153" s="28">
        <f t="shared" si="17"/>
        <v>555</v>
      </c>
    </row>
    <row r="154" spans="1:9" ht="21">
      <c r="A154" s="27">
        <v>8</v>
      </c>
      <c r="B154" s="31" t="s">
        <v>66</v>
      </c>
      <c r="C154" s="27" t="s">
        <v>11</v>
      </c>
      <c r="D154" s="28">
        <v>2</v>
      </c>
      <c r="E154" s="28">
        <v>250</v>
      </c>
      <c r="F154" s="28">
        <f t="shared" si="15"/>
        <v>500</v>
      </c>
      <c r="G154" s="28">
        <v>70</v>
      </c>
      <c r="H154" s="28">
        <f t="shared" si="16"/>
        <v>140</v>
      </c>
      <c r="I154" s="28">
        <f t="shared" si="17"/>
        <v>640</v>
      </c>
    </row>
    <row r="155" spans="1:9" ht="21">
      <c r="A155" s="27">
        <v>9</v>
      </c>
      <c r="B155" s="31" t="s">
        <v>95</v>
      </c>
      <c r="C155" s="27" t="s">
        <v>11</v>
      </c>
      <c r="D155" s="28">
        <v>2</v>
      </c>
      <c r="E155" s="28">
        <v>560</v>
      </c>
      <c r="F155" s="28">
        <f t="shared" si="15"/>
        <v>1120</v>
      </c>
      <c r="G155" s="28">
        <v>170</v>
      </c>
      <c r="H155" s="28">
        <v>350</v>
      </c>
      <c r="I155" s="28">
        <f t="shared" si="17"/>
        <v>1470</v>
      </c>
    </row>
    <row r="156" spans="1:9" ht="21">
      <c r="A156" s="27"/>
      <c r="B156" s="31" t="s">
        <v>89</v>
      </c>
      <c r="C156" s="27" t="s">
        <v>11</v>
      </c>
      <c r="D156" s="28">
        <v>2</v>
      </c>
      <c r="E156" s="28">
        <v>250</v>
      </c>
      <c r="F156" s="28">
        <f>+D156*E156</f>
        <v>500</v>
      </c>
      <c r="G156" s="28">
        <v>70</v>
      </c>
      <c r="H156" s="28">
        <f>+D156*G156</f>
        <v>140</v>
      </c>
      <c r="I156" s="28">
        <f>+F156+H156</f>
        <v>640</v>
      </c>
    </row>
    <row r="157" spans="1:9" ht="21">
      <c r="A157" s="27">
        <v>10</v>
      </c>
      <c r="B157" s="31" t="s">
        <v>67</v>
      </c>
      <c r="C157" s="27" t="s">
        <v>11</v>
      </c>
      <c r="D157" s="28">
        <v>2</v>
      </c>
      <c r="E157" s="28">
        <v>240</v>
      </c>
      <c r="F157" s="28">
        <f t="shared" si="15"/>
        <v>480</v>
      </c>
      <c r="G157" s="28">
        <v>120</v>
      </c>
      <c r="H157" s="28">
        <f t="shared" si="16"/>
        <v>240</v>
      </c>
      <c r="I157" s="28">
        <f t="shared" si="17"/>
        <v>720</v>
      </c>
    </row>
    <row r="158" spans="1:9" ht="21">
      <c r="A158" s="27">
        <v>11</v>
      </c>
      <c r="B158" s="31" t="s">
        <v>34</v>
      </c>
      <c r="C158" s="27" t="s">
        <v>11</v>
      </c>
      <c r="D158" s="28">
        <v>4</v>
      </c>
      <c r="E158" s="28">
        <v>240</v>
      </c>
      <c r="F158" s="28">
        <f t="shared" si="15"/>
        <v>960</v>
      </c>
      <c r="G158" s="28">
        <v>25</v>
      </c>
      <c r="H158" s="28">
        <f t="shared" si="16"/>
        <v>100</v>
      </c>
      <c r="I158" s="28">
        <f t="shared" si="17"/>
        <v>1060</v>
      </c>
    </row>
    <row r="159" spans="1:9" ht="21">
      <c r="A159" s="27">
        <v>12</v>
      </c>
      <c r="B159" s="31" t="s">
        <v>68</v>
      </c>
      <c r="C159" s="27" t="s">
        <v>11</v>
      </c>
      <c r="D159" s="28">
        <v>1</v>
      </c>
      <c r="E159" s="28">
        <v>240</v>
      </c>
      <c r="F159" s="28">
        <f>+D159*E159</f>
        <v>240</v>
      </c>
      <c r="G159" s="28">
        <v>25</v>
      </c>
      <c r="H159" s="28">
        <f>+D159*G159</f>
        <v>25</v>
      </c>
      <c r="I159" s="28">
        <f>+F159+H159</f>
        <v>265</v>
      </c>
    </row>
    <row r="160" spans="1:9" ht="21">
      <c r="A160" s="27">
        <v>13</v>
      </c>
      <c r="B160" s="31" t="s">
        <v>69</v>
      </c>
      <c r="C160" s="27" t="s">
        <v>11</v>
      </c>
      <c r="D160" s="28">
        <v>3</v>
      </c>
      <c r="E160" s="28">
        <v>220</v>
      </c>
      <c r="F160" s="28">
        <f t="shared" si="15"/>
        <v>660</v>
      </c>
      <c r="G160" s="28">
        <v>70</v>
      </c>
      <c r="H160" s="28">
        <f t="shared" si="16"/>
        <v>210</v>
      </c>
      <c r="I160" s="28">
        <f t="shared" si="17"/>
        <v>870</v>
      </c>
    </row>
    <row r="161" spans="1:9" ht="21">
      <c r="A161" s="27"/>
      <c r="B161" s="27" t="s">
        <v>17</v>
      </c>
      <c r="C161" s="27"/>
      <c r="D161" s="28"/>
      <c r="E161" s="28"/>
      <c r="F161" s="28">
        <f>SUM(F147:F160)</f>
        <v>18030</v>
      </c>
      <c r="G161" s="28"/>
      <c r="H161" s="28">
        <f>SUM(H147:H160)</f>
        <v>3630</v>
      </c>
      <c r="I161" s="28">
        <f>SUM(I147:I160)</f>
        <v>21660</v>
      </c>
    </row>
    <row r="162" spans="1:9" ht="21">
      <c r="A162" s="27"/>
      <c r="B162" s="31" t="s">
        <v>205</v>
      </c>
      <c r="C162" s="27"/>
      <c r="D162" s="28"/>
      <c r="E162" s="28"/>
      <c r="F162" s="28"/>
      <c r="G162" s="28"/>
      <c r="H162" s="28"/>
      <c r="I162" s="28"/>
    </row>
    <row r="163" spans="1:9" ht="21">
      <c r="A163" s="27">
        <v>1</v>
      </c>
      <c r="B163" s="31" t="s">
        <v>360</v>
      </c>
      <c r="C163" s="27" t="s">
        <v>25</v>
      </c>
      <c r="D163" s="28">
        <v>120</v>
      </c>
      <c r="E163" s="28">
        <v>47</v>
      </c>
      <c r="F163" s="28">
        <f>+D163*E163</f>
        <v>5640</v>
      </c>
      <c r="G163" s="28">
        <v>38</v>
      </c>
      <c r="H163" s="28">
        <f>+D163*G163</f>
        <v>4560</v>
      </c>
      <c r="I163" s="28">
        <f>+F163+H163</f>
        <v>10200</v>
      </c>
    </row>
    <row r="164" spans="1:9" ht="21">
      <c r="A164" s="27">
        <v>2</v>
      </c>
      <c r="B164" s="31" t="s">
        <v>215</v>
      </c>
      <c r="C164" s="27" t="s">
        <v>25</v>
      </c>
      <c r="D164" s="28">
        <v>130</v>
      </c>
      <c r="E164" s="28">
        <v>42</v>
      </c>
      <c r="F164" s="28">
        <f>+D164*E164</f>
        <v>5460</v>
      </c>
      <c r="G164" s="28">
        <v>30</v>
      </c>
      <c r="H164" s="28">
        <f>+D164*G164</f>
        <v>3900</v>
      </c>
      <c r="I164" s="28">
        <f>+F164+H164</f>
        <v>9360</v>
      </c>
    </row>
    <row r="165" spans="1:9" ht="21">
      <c r="A165" s="27">
        <v>3</v>
      </c>
      <c r="B165" s="31" t="s">
        <v>214</v>
      </c>
      <c r="C165" s="27" t="s">
        <v>25</v>
      </c>
      <c r="D165" s="28">
        <v>308</v>
      </c>
      <c r="E165" s="28">
        <v>42</v>
      </c>
      <c r="F165" s="28">
        <f>+D165*E165</f>
        <v>12936</v>
      </c>
      <c r="G165" s="28">
        <v>30</v>
      </c>
      <c r="H165" s="28">
        <f>+D165*G165</f>
        <v>9240</v>
      </c>
      <c r="I165" s="28">
        <f>+F165+H165</f>
        <v>22176</v>
      </c>
    </row>
    <row r="166" spans="1:9" ht="21">
      <c r="A166" s="27">
        <v>4</v>
      </c>
      <c r="B166" s="31" t="s">
        <v>209</v>
      </c>
      <c r="C166" s="27" t="s">
        <v>98</v>
      </c>
      <c r="D166" s="28">
        <v>32</v>
      </c>
      <c r="E166" s="28">
        <v>75</v>
      </c>
      <c r="F166" s="28">
        <f>+D166*E166</f>
        <v>2400</v>
      </c>
      <c r="G166" s="28">
        <v>200</v>
      </c>
      <c r="H166" s="28">
        <f>+D166*G166</f>
        <v>6400</v>
      </c>
      <c r="I166" s="28">
        <f>+F166+H166</f>
        <v>8800</v>
      </c>
    </row>
    <row r="167" spans="1:9" ht="21">
      <c r="A167" s="27"/>
      <c r="B167" s="307" t="s">
        <v>17</v>
      </c>
      <c r="C167" s="27"/>
      <c r="D167" s="28"/>
      <c r="E167" s="28"/>
      <c r="F167" s="28">
        <f>SUM(F163:F166)</f>
        <v>26436</v>
      </c>
      <c r="G167" s="28"/>
      <c r="H167" s="28">
        <f>SUM(H163:H166)</f>
        <v>24100</v>
      </c>
      <c r="I167" s="28">
        <f>SUM(I163:I166)</f>
        <v>50536</v>
      </c>
    </row>
    <row r="168" spans="1:9" ht="21">
      <c r="A168" s="27"/>
      <c r="B168" s="31" t="s">
        <v>206</v>
      </c>
      <c r="C168" s="27"/>
      <c r="D168" s="28"/>
      <c r="E168" s="28"/>
      <c r="F168" s="28"/>
      <c r="G168" s="28"/>
      <c r="H168" s="28"/>
      <c r="I168" s="28"/>
    </row>
    <row r="169" spans="1:9" ht="21">
      <c r="A169" s="27">
        <v>1</v>
      </c>
      <c r="B169" s="31" t="s">
        <v>90</v>
      </c>
      <c r="C169" s="27" t="s">
        <v>31</v>
      </c>
      <c r="D169" s="28">
        <v>6</v>
      </c>
      <c r="E169" s="28">
        <v>300</v>
      </c>
      <c r="F169" s="28">
        <f>+D169*E169</f>
        <v>1800</v>
      </c>
      <c r="G169" s="37">
        <v>50</v>
      </c>
      <c r="H169" s="28">
        <f>+D169*G169</f>
        <v>300</v>
      </c>
      <c r="I169" s="28">
        <f>+F169+H169</f>
        <v>2100</v>
      </c>
    </row>
    <row r="170" spans="1:9" ht="21">
      <c r="A170" s="27">
        <v>2</v>
      </c>
      <c r="B170" s="31" t="s">
        <v>91</v>
      </c>
      <c r="C170" s="27" t="s">
        <v>31</v>
      </c>
      <c r="D170" s="28">
        <v>5</v>
      </c>
      <c r="E170" s="28">
        <v>300</v>
      </c>
      <c r="F170" s="28">
        <f>+D170*E170</f>
        <v>1500</v>
      </c>
      <c r="G170" s="37">
        <v>50</v>
      </c>
      <c r="H170" s="28">
        <f>+D170*G170</f>
        <v>250</v>
      </c>
      <c r="I170" s="28">
        <f>+F170+H170</f>
        <v>1750</v>
      </c>
    </row>
    <row r="171" spans="1:9" ht="21">
      <c r="A171" s="27">
        <v>3</v>
      </c>
      <c r="B171" s="31" t="s">
        <v>84</v>
      </c>
      <c r="C171" s="27" t="s">
        <v>11</v>
      </c>
      <c r="D171" s="28">
        <v>1</v>
      </c>
      <c r="E171" s="28">
        <v>0</v>
      </c>
      <c r="F171" s="28">
        <f>+D171*E171</f>
        <v>0</v>
      </c>
      <c r="G171" s="37">
        <v>10000</v>
      </c>
      <c r="H171" s="28">
        <f>+D171*G171</f>
        <v>10000</v>
      </c>
      <c r="I171" s="28">
        <f>+F171+H171</f>
        <v>10000</v>
      </c>
    </row>
    <row r="172" spans="1:9" ht="21">
      <c r="A172" s="27"/>
      <c r="B172" s="31" t="s">
        <v>113</v>
      </c>
      <c r="C172" s="27" t="s">
        <v>28</v>
      </c>
      <c r="D172" s="28">
        <v>3</v>
      </c>
      <c r="E172" s="28">
        <v>1200</v>
      </c>
      <c r="F172" s="28">
        <f aca="true" t="shared" si="18" ref="F172:F180">+D172*E172</f>
        <v>3600</v>
      </c>
      <c r="G172" s="37">
        <v>0</v>
      </c>
      <c r="H172" s="28">
        <f aca="true" t="shared" si="19" ref="H172:H180">+D172*G172</f>
        <v>0</v>
      </c>
      <c r="I172" s="28">
        <f aca="true" t="shared" si="20" ref="I172:I180">+F172+H172</f>
        <v>3600</v>
      </c>
    </row>
    <row r="173" spans="1:9" ht="21">
      <c r="A173" s="27"/>
      <c r="B173" s="31" t="s">
        <v>112</v>
      </c>
      <c r="C173" s="27" t="s">
        <v>28</v>
      </c>
      <c r="D173" s="28">
        <v>4</v>
      </c>
      <c r="E173" s="28">
        <v>225</v>
      </c>
      <c r="F173" s="28">
        <f t="shared" si="18"/>
        <v>900</v>
      </c>
      <c r="G173" s="37">
        <v>0</v>
      </c>
      <c r="H173" s="28">
        <f t="shared" si="19"/>
        <v>0</v>
      </c>
      <c r="I173" s="28">
        <f t="shared" si="20"/>
        <v>900</v>
      </c>
    </row>
    <row r="174" spans="1:9" ht="21">
      <c r="A174" s="27"/>
      <c r="B174" s="31" t="s">
        <v>118</v>
      </c>
      <c r="C174" s="27" t="s">
        <v>28</v>
      </c>
      <c r="D174" s="28">
        <v>3</v>
      </c>
      <c r="E174" s="28">
        <v>200</v>
      </c>
      <c r="F174" s="28">
        <f t="shared" si="18"/>
        <v>600</v>
      </c>
      <c r="G174" s="37">
        <v>0</v>
      </c>
      <c r="H174" s="28">
        <f t="shared" si="19"/>
        <v>0</v>
      </c>
      <c r="I174" s="28">
        <f t="shared" si="20"/>
        <v>600</v>
      </c>
    </row>
    <row r="175" spans="1:9" ht="21">
      <c r="A175" s="27"/>
      <c r="B175" s="31" t="s">
        <v>116</v>
      </c>
      <c r="C175" s="27" t="s">
        <v>28</v>
      </c>
      <c r="D175" s="28">
        <v>12</v>
      </c>
      <c r="E175" s="28">
        <v>375</v>
      </c>
      <c r="F175" s="28">
        <f t="shared" si="18"/>
        <v>4500</v>
      </c>
      <c r="G175" s="37">
        <v>0</v>
      </c>
      <c r="H175" s="28">
        <f t="shared" si="19"/>
        <v>0</v>
      </c>
      <c r="I175" s="28">
        <f t="shared" si="20"/>
        <v>4500</v>
      </c>
    </row>
    <row r="176" spans="1:9" ht="21">
      <c r="A176" s="27"/>
      <c r="B176" s="31" t="s">
        <v>117</v>
      </c>
      <c r="C176" s="27" t="s">
        <v>28</v>
      </c>
      <c r="D176" s="28">
        <v>8</v>
      </c>
      <c r="E176" s="28">
        <v>100</v>
      </c>
      <c r="F176" s="28">
        <f t="shared" si="18"/>
        <v>800</v>
      </c>
      <c r="G176" s="37">
        <v>0</v>
      </c>
      <c r="H176" s="28">
        <f t="shared" si="19"/>
        <v>0</v>
      </c>
      <c r="I176" s="28">
        <f t="shared" si="20"/>
        <v>800</v>
      </c>
    </row>
    <row r="177" spans="1:9" ht="21">
      <c r="A177" s="27"/>
      <c r="B177" s="31" t="s">
        <v>110</v>
      </c>
      <c r="C177" s="27" t="s">
        <v>28</v>
      </c>
      <c r="D177" s="28">
        <v>5</v>
      </c>
      <c r="E177" s="28">
        <v>450</v>
      </c>
      <c r="F177" s="28">
        <f t="shared" si="18"/>
        <v>2250</v>
      </c>
      <c r="G177" s="37">
        <v>0</v>
      </c>
      <c r="H177" s="28">
        <f t="shared" si="19"/>
        <v>0</v>
      </c>
      <c r="I177" s="28">
        <f t="shared" si="20"/>
        <v>2250</v>
      </c>
    </row>
    <row r="178" spans="1:9" ht="21">
      <c r="A178" s="27"/>
      <c r="B178" s="31" t="s">
        <v>111</v>
      </c>
      <c r="C178" s="27" t="s">
        <v>28</v>
      </c>
      <c r="D178" s="28">
        <v>3</v>
      </c>
      <c r="E178" s="28">
        <v>400</v>
      </c>
      <c r="F178" s="28">
        <f t="shared" si="18"/>
        <v>1200</v>
      </c>
      <c r="G178" s="37">
        <v>0</v>
      </c>
      <c r="H178" s="28">
        <f t="shared" si="19"/>
        <v>0</v>
      </c>
      <c r="I178" s="28">
        <f t="shared" si="20"/>
        <v>1200</v>
      </c>
    </row>
    <row r="179" spans="1:9" ht="21">
      <c r="A179" s="27"/>
      <c r="B179" s="31" t="s">
        <v>115</v>
      </c>
      <c r="C179" s="27" t="s">
        <v>28</v>
      </c>
      <c r="D179" s="28">
        <v>5</v>
      </c>
      <c r="E179" s="28">
        <v>113</v>
      </c>
      <c r="F179" s="28">
        <f t="shared" si="18"/>
        <v>565</v>
      </c>
      <c r="G179" s="37">
        <v>0</v>
      </c>
      <c r="H179" s="28">
        <f t="shared" si="19"/>
        <v>0</v>
      </c>
      <c r="I179" s="28">
        <f t="shared" si="20"/>
        <v>565</v>
      </c>
    </row>
    <row r="180" spans="1:9" ht="21">
      <c r="A180" s="27"/>
      <c r="B180" s="31" t="s">
        <v>114</v>
      </c>
      <c r="C180" s="27" t="s">
        <v>28</v>
      </c>
      <c r="D180" s="28">
        <v>1</v>
      </c>
      <c r="E180" s="28">
        <v>450</v>
      </c>
      <c r="F180" s="28">
        <f t="shared" si="18"/>
        <v>450</v>
      </c>
      <c r="G180" s="37">
        <v>0</v>
      </c>
      <c r="H180" s="28">
        <f t="shared" si="19"/>
        <v>0</v>
      </c>
      <c r="I180" s="28">
        <f t="shared" si="20"/>
        <v>450</v>
      </c>
    </row>
    <row r="181" spans="1:9" ht="21">
      <c r="A181" s="27"/>
      <c r="B181" s="31" t="s">
        <v>119</v>
      </c>
      <c r="C181" s="27" t="s">
        <v>120</v>
      </c>
      <c r="D181" s="28">
        <v>1</v>
      </c>
      <c r="E181" s="28">
        <v>520</v>
      </c>
      <c r="F181" s="28">
        <f>+D181*E181</f>
        <v>520</v>
      </c>
      <c r="G181" s="37">
        <v>0</v>
      </c>
      <c r="H181" s="28">
        <f>+D181*G181</f>
        <v>0</v>
      </c>
      <c r="I181" s="28">
        <f>+F181+H181</f>
        <v>520</v>
      </c>
    </row>
    <row r="182" spans="1:9" ht="21">
      <c r="A182" s="27"/>
      <c r="B182" s="31" t="s">
        <v>121</v>
      </c>
      <c r="C182" s="27" t="s">
        <v>85</v>
      </c>
      <c r="D182" s="28">
        <v>35</v>
      </c>
      <c r="E182" s="28">
        <v>7</v>
      </c>
      <c r="F182" s="28">
        <f>+D182*E182</f>
        <v>245</v>
      </c>
      <c r="G182" s="37">
        <v>0</v>
      </c>
      <c r="H182" s="28">
        <f>+D182*G182</f>
        <v>0</v>
      </c>
      <c r="I182" s="28">
        <f>+F182+H182</f>
        <v>245</v>
      </c>
    </row>
    <row r="183" spans="1:9" ht="21">
      <c r="A183" s="27"/>
      <c r="B183" s="31" t="s">
        <v>122</v>
      </c>
      <c r="C183" s="27" t="s">
        <v>109</v>
      </c>
      <c r="D183" s="28">
        <v>1</v>
      </c>
      <c r="E183" s="28">
        <v>1000</v>
      </c>
      <c r="F183" s="28">
        <f>+D183*E183</f>
        <v>1000</v>
      </c>
      <c r="G183" s="37">
        <v>0</v>
      </c>
      <c r="H183" s="28">
        <f>+D183*G183</f>
        <v>0</v>
      </c>
      <c r="I183" s="28">
        <f>+F183+H183</f>
        <v>1000</v>
      </c>
    </row>
    <row r="184" spans="1:9" ht="21">
      <c r="A184" s="27">
        <v>4</v>
      </c>
      <c r="B184" s="31" t="s">
        <v>97</v>
      </c>
      <c r="C184" s="27" t="s">
        <v>98</v>
      </c>
      <c r="D184" s="28">
        <v>114</v>
      </c>
      <c r="E184" s="28">
        <v>35</v>
      </c>
      <c r="F184" s="28">
        <f>+D184*E184</f>
        <v>3990</v>
      </c>
      <c r="G184" s="37">
        <v>0</v>
      </c>
      <c r="H184" s="28">
        <f>+D184*G184</f>
        <v>0</v>
      </c>
      <c r="I184" s="28">
        <f>+F184+H184</f>
        <v>3990</v>
      </c>
    </row>
    <row r="185" spans="1:9" ht="21">
      <c r="A185" s="27">
        <v>5</v>
      </c>
      <c r="B185" s="31" t="s">
        <v>217</v>
      </c>
      <c r="C185" s="27" t="s">
        <v>0</v>
      </c>
      <c r="D185" s="28">
        <v>0</v>
      </c>
      <c r="E185" s="28">
        <v>15000</v>
      </c>
      <c r="F185" s="28">
        <f>+D185*E185</f>
        <v>0</v>
      </c>
      <c r="G185" s="37">
        <v>3000</v>
      </c>
      <c r="H185" s="28">
        <f>+D185*G185</f>
        <v>0</v>
      </c>
      <c r="I185" s="28">
        <f>+F185+H185</f>
        <v>0</v>
      </c>
    </row>
    <row r="186" spans="1:9" ht="21">
      <c r="A186" s="27"/>
      <c r="B186" s="31" t="s">
        <v>216</v>
      </c>
      <c r="C186" s="27"/>
      <c r="D186" s="28"/>
      <c r="E186" s="28"/>
      <c r="F186" s="28"/>
      <c r="G186" s="37"/>
      <c r="H186" s="28"/>
      <c r="I186" s="28"/>
    </row>
    <row r="187" spans="1:9" ht="21">
      <c r="A187" s="27"/>
      <c r="B187" s="307" t="s">
        <v>17</v>
      </c>
      <c r="C187" s="27"/>
      <c r="D187" s="28"/>
      <c r="E187" s="28"/>
      <c r="F187" s="28">
        <f>SUM(F169:F186)</f>
        <v>23920</v>
      </c>
      <c r="G187" s="28"/>
      <c r="H187" s="28">
        <f>SUM(H169:H186)</f>
        <v>10550</v>
      </c>
      <c r="I187" s="28">
        <f>SUM(I169:I186)</f>
        <v>34470</v>
      </c>
    </row>
    <row r="188" spans="1:9" ht="21">
      <c r="A188" s="27">
        <v>1.3</v>
      </c>
      <c r="B188" s="31" t="s">
        <v>328</v>
      </c>
      <c r="C188" s="27"/>
      <c r="D188" s="28"/>
      <c r="E188" s="28"/>
      <c r="F188" s="28"/>
      <c r="G188" s="28"/>
      <c r="H188" s="28"/>
      <c r="I188" s="28"/>
    </row>
    <row r="189" spans="1:9" ht="21">
      <c r="A189" s="27"/>
      <c r="B189" s="31" t="s">
        <v>198</v>
      </c>
      <c r="C189" s="27"/>
      <c r="D189" s="28"/>
      <c r="E189" s="28"/>
      <c r="F189" s="28"/>
      <c r="G189" s="28"/>
      <c r="H189" s="28"/>
      <c r="I189" s="28"/>
    </row>
    <row r="190" spans="1:9" ht="21">
      <c r="A190" s="27">
        <v>1</v>
      </c>
      <c r="B190" s="31" t="s">
        <v>99</v>
      </c>
      <c r="C190" s="27"/>
      <c r="D190" s="28"/>
      <c r="E190" s="28"/>
      <c r="F190" s="28"/>
      <c r="G190" s="28"/>
      <c r="H190" s="28"/>
      <c r="I190" s="28"/>
    </row>
    <row r="191" spans="1:9" ht="21">
      <c r="A191" s="27"/>
      <c r="B191" s="31" t="s">
        <v>70</v>
      </c>
      <c r="C191" s="27" t="s">
        <v>28</v>
      </c>
      <c r="D191" s="28">
        <v>2</v>
      </c>
      <c r="E191" s="28">
        <v>59.81</v>
      </c>
      <c r="F191" s="28">
        <f>+D191*E191</f>
        <v>119.62</v>
      </c>
      <c r="G191" s="37">
        <v>18</v>
      </c>
      <c r="H191" s="28">
        <f>+D191*G191</f>
        <v>36</v>
      </c>
      <c r="I191" s="28">
        <f>+F191+H191</f>
        <v>155.62</v>
      </c>
    </row>
    <row r="192" spans="1:9" ht="21">
      <c r="A192" s="27"/>
      <c r="B192" s="31" t="s">
        <v>350</v>
      </c>
      <c r="C192" s="27" t="s">
        <v>28</v>
      </c>
      <c r="D192" s="28">
        <v>2</v>
      </c>
      <c r="E192" s="28">
        <v>50</v>
      </c>
      <c r="F192" s="28">
        <f>+D192*E192</f>
        <v>100</v>
      </c>
      <c r="G192" s="37">
        <v>15</v>
      </c>
      <c r="H192" s="28">
        <f>+D192*G192</f>
        <v>30</v>
      </c>
      <c r="I192" s="28">
        <f>+F192+H192</f>
        <v>130</v>
      </c>
    </row>
    <row r="193" spans="1:9" ht="21">
      <c r="A193" s="27"/>
      <c r="B193" s="31" t="s">
        <v>347</v>
      </c>
      <c r="C193" s="27" t="s">
        <v>28</v>
      </c>
      <c r="D193" s="28">
        <v>3</v>
      </c>
      <c r="E193" s="80">
        <v>94.39</v>
      </c>
      <c r="F193" s="28">
        <f>+D193*E193</f>
        <v>283.17</v>
      </c>
      <c r="G193" s="37">
        <v>28.31</v>
      </c>
      <c r="H193" s="28">
        <f>+D193*G193</f>
        <v>84.92999999999999</v>
      </c>
      <c r="I193" s="28">
        <f>+F193+H193</f>
        <v>368.1</v>
      </c>
    </row>
    <row r="194" spans="1:9" ht="21">
      <c r="A194" s="27"/>
      <c r="B194" s="307" t="s">
        <v>351</v>
      </c>
      <c r="C194" s="27" t="s">
        <v>17</v>
      </c>
      <c r="D194" s="28">
        <v>1</v>
      </c>
      <c r="E194" s="28">
        <v>251.5</v>
      </c>
      <c r="F194" s="28">
        <f>+D194*E194</f>
        <v>251.5</v>
      </c>
      <c r="G194" s="37">
        <v>0</v>
      </c>
      <c r="H194" s="28">
        <f>+D194*G194</f>
        <v>0</v>
      </c>
      <c r="I194" s="28">
        <f>+F194+H194</f>
        <v>251.5</v>
      </c>
    </row>
    <row r="195" spans="1:9" ht="21">
      <c r="A195" s="27">
        <v>2</v>
      </c>
      <c r="B195" s="31" t="s">
        <v>71</v>
      </c>
      <c r="C195" s="27"/>
      <c r="D195" s="28"/>
      <c r="E195" s="28"/>
      <c r="F195" s="28"/>
      <c r="G195" s="37"/>
      <c r="H195" s="28"/>
      <c r="I195" s="28"/>
    </row>
    <row r="196" spans="1:9" ht="21">
      <c r="A196" s="27"/>
      <c r="B196" s="31" t="s">
        <v>35</v>
      </c>
      <c r="C196" s="27" t="s">
        <v>28</v>
      </c>
      <c r="D196" s="28">
        <v>4</v>
      </c>
      <c r="E196" s="28">
        <v>598.13</v>
      </c>
      <c r="F196" s="28">
        <f>+D196*E196</f>
        <v>2392.52</v>
      </c>
      <c r="G196" s="37">
        <v>153.6</v>
      </c>
      <c r="H196" s="28">
        <f>+D196*G196</f>
        <v>614.4</v>
      </c>
      <c r="I196" s="28">
        <f>+F196+H196</f>
        <v>3006.92</v>
      </c>
    </row>
    <row r="197" spans="1:9" ht="21">
      <c r="A197" s="27"/>
      <c r="B197" s="307" t="s">
        <v>351</v>
      </c>
      <c r="C197" s="27" t="s">
        <v>17</v>
      </c>
      <c r="D197" s="28">
        <v>1</v>
      </c>
      <c r="E197" s="28">
        <v>1196</v>
      </c>
      <c r="F197" s="28">
        <f>+D197*E197</f>
        <v>1196</v>
      </c>
      <c r="G197" s="37">
        <v>0</v>
      </c>
      <c r="H197" s="28">
        <f>+D197*G197</f>
        <v>0</v>
      </c>
      <c r="I197" s="28">
        <f>+F197+H197</f>
        <v>1196</v>
      </c>
    </row>
    <row r="198" spans="1:9" ht="21">
      <c r="A198" s="27">
        <v>3</v>
      </c>
      <c r="B198" s="31" t="s">
        <v>72</v>
      </c>
      <c r="C198" s="27"/>
      <c r="D198" s="28"/>
      <c r="E198" s="28"/>
      <c r="F198" s="28"/>
      <c r="G198" s="37"/>
      <c r="H198" s="28"/>
      <c r="I198" s="28"/>
    </row>
    <row r="199" spans="1:9" ht="21">
      <c r="A199" s="27"/>
      <c r="B199" s="31" t="s">
        <v>36</v>
      </c>
      <c r="C199" s="27" t="s">
        <v>28</v>
      </c>
      <c r="D199" s="28">
        <v>4</v>
      </c>
      <c r="E199" s="28">
        <v>168.22</v>
      </c>
      <c r="F199" s="28">
        <f aca="true" t="shared" si="21" ref="F199:F211">+D199*E199</f>
        <v>672.88</v>
      </c>
      <c r="G199" s="37">
        <v>50</v>
      </c>
      <c r="H199" s="28">
        <f aca="true" t="shared" si="22" ref="H199:H211">+D199*G199</f>
        <v>200</v>
      </c>
      <c r="I199" s="28">
        <f aca="true" t="shared" si="23" ref="I199:I211">+F199+H199</f>
        <v>872.88</v>
      </c>
    </row>
    <row r="200" spans="1:9" ht="21">
      <c r="A200" s="27"/>
      <c r="B200" s="31" t="s">
        <v>73</v>
      </c>
      <c r="C200" s="27" t="s">
        <v>28</v>
      </c>
      <c r="D200" s="28">
        <v>1</v>
      </c>
      <c r="E200" s="28">
        <v>266.36</v>
      </c>
      <c r="F200" s="28">
        <f t="shared" si="21"/>
        <v>266.36</v>
      </c>
      <c r="G200" s="37">
        <v>79</v>
      </c>
      <c r="H200" s="28">
        <f t="shared" si="22"/>
        <v>79</v>
      </c>
      <c r="I200" s="28">
        <f t="shared" si="23"/>
        <v>345.36</v>
      </c>
    </row>
    <row r="201" spans="1:9" ht="21">
      <c r="A201" s="27"/>
      <c r="B201" s="307" t="s">
        <v>351</v>
      </c>
      <c r="C201" s="27" t="s">
        <v>17</v>
      </c>
      <c r="D201" s="28">
        <v>1</v>
      </c>
      <c r="E201" s="28">
        <v>469</v>
      </c>
      <c r="F201" s="28">
        <f>+D201*E201</f>
        <v>469</v>
      </c>
      <c r="G201" s="37">
        <v>0</v>
      </c>
      <c r="H201" s="28">
        <f>+D201*G201</f>
        <v>0</v>
      </c>
      <c r="I201" s="28">
        <f>+F201+H201</f>
        <v>469</v>
      </c>
    </row>
    <row r="202" spans="1:9" ht="21">
      <c r="A202" s="27">
        <v>5</v>
      </c>
      <c r="B202" s="31" t="s">
        <v>100</v>
      </c>
      <c r="C202" s="27" t="s">
        <v>11</v>
      </c>
      <c r="D202" s="28">
        <v>1</v>
      </c>
      <c r="E202" s="28">
        <v>120</v>
      </c>
      <c r="F202" s="28">
        <f t="shared" si="21"/>
        <v>120</v>
      </c>
      <c r="G202" s="37">
        <v>50</v>
      </c>
      <c r="H202" s="28">
        <f t="shared" si="22"/>
        <v>50</v>
      </c>
      <c r="I202" s="28">
        <f t="shared" si="23"/>
        <v>170</v>
      </c>
    </row>
    <row r="203" spans="1:9" ht="21">
      <c r="A203" s="27"/>
      <c r="B203" s="31" t="s">
        <v>101</v>
      </c>
      <c r="C203" s="27" t="s">
        <v>11</v>
      </c>
      <c r="D203" s="28">
        <v>1</v>
      </c>
      <c r="E203" s="28">
        <v>240</v>
      </c>
      <c r="F203" s="28">
        <f>+D203*E203</f>
        <v>240</v>
      </c>
      <c r="G203" s="37">
        <v>72</v>
      </c>
      <c r="H203" s="28">
        <f>+D203*G203</f>
        <v>72</v>
      </c>
      <c r="I203" s="28">
        <f>+F203+H203</f>
        <v>312</v>
      </c>
    </row>
    <row r="204" spans="1:9" ht="21">
      <c r="A204" s="27">
        <v>6</v>
      </c>
      <c r="B204" s="31" t="s">
        <v>74</v>
      </c>
      <c r="C204" s="27"/>
      <c r="D204" s="28"/>
      <c r="E204" s="28"/>
      <c r="F204" s="28"/>
      <c r="G204" s="37"/>
      <c r="H204" s="28"/>
      <c r="I204" s="28"/>
    </row>
    <row r="205" spans="1:9" ht="21">
      <c r="A205" s="27"/>
      <c r="B205" s="31" t="s">
        <v>75</v>
      </c>
      <c r="C205" s="27" t="s">
        <v>28</v>
      </c>
      <c r="D205" s="28">
        <v>2</v>
      </c>
      <c r="E205" s="28">
        <v>82.25</v>
      </c>
      <c r="F205" s="28">
        <f t="shared" si="21"/>
        <v>164.5</v>
      </c>
      <c r="G205" s="37">
        <v>24</v>
      </c>
      <c r="H205" s="28">
        <f t="shared" si="22"/>
        <v>48</v>
      </c>
      <c r="I205" s="28">
        <f t="shared" si="23"/>
        <v>212.5</v>
      </c>
    </row>
    <row r="206" spans="1:9" ht="21">
      <c r="A206" s="27"/>
      <c r="B206" s="307" t="s">
        <v>351</v>
      </c>
      <c r="C206" s="27" t="s">
        <v>17</v>
      </c>
      <c r="D206" s="28">
        <v>1</v>
      </c>
      <c r="E206" s="28">
        <v>82</v>
      </c>
      <c r="F206" s="28">
        <f>+D206*E206</f>
        <v>82</v>
      </c>
      <c r="G206" s="37">
        <v>0</v>
      </c>
      <c r="H206" s="28">
        <f>+D206*G206</f>
        <v>0</v>
      </c>
      <c r="I206" s="28">
        <f>+F206+H206</f>
        <v>82</v>
      </c>
    </row>
    <row r="207" spans="1:9" ht="21">
      <c r="A207" s="27">
        <v>7</v>
      </c>
      <c r="B207" s="31" t="s">
        <v>352</v>
      </c>
      <c r="C207" s="27" t="s">
        <v>11</v>
      </c>
      <c r="D207" s="28">
        <v>1</v>
      </c>
      <c r="E207" s="28">
        <v>228</v>
      </c>
      <c r="F207" s="28">
        <f t="shared" si="21"/>
        <v>228</v>
      </c>
      <c r="G207" s="37">
        <v>100</v>
      </c>
      <c r="H207" s="28">
        <f t="shared" si="22"/>
        <v>100</v>
      </c>
      <c r="I207" s="28">
        <f t="shared" si="23"/>
        <v>328</v>
      </c>
    </row>
    <row r="208" spans="1:9" ht="21">
      <c r="A208" s="27">
        <v>8</v>
      </c>
      <c r="B208" s="79" t="s">
        <v>239</v>
      </c>
      <c r="C208" s="27"/>
      <c r="D208" s="28"/>
      <c r="E208" s="28"/>
      <c r="F208" s="28"/>
      <c r="G208" s="37"/>
      <c r="H208" s="28"/>
      <c r="I208" s="28"/>
    </row>
    <row r="209" spans="1:9" ht="21">
      <c r="A209" s="27"/>
      <c r="B209" s="79" t="s">
        <v>346</v>
      </c>
      <c r="C209" s="27" t="s">
        <v>11</v>
      </c>
      <c r="D209" s="28">
        <v>1</v>
      </c>
      <c r="E209" s="28">
        <v>11000</v>
      </c>
      <c r="F209" s="28">
        <f t="shared" si="21"/>
        <v>11000</v>
      </c>
      <c r="G209" s="37">
        <v>3000</v>
      </c>
      <c r="H209" s="28">
        <f t="shared" si="22"/>
        <v>3000</v>
      </c>
      <c r="I209" s="28">
        <f t="shared" si="23"/>
        <v>14000</v>
      </c>
    </row>
    <row r="210" spans="1:9" ht="21">
      <c r="A210" s="27">
        <v>9</v>
      </c>
      <c r="B210" s="79" t="s">
        <v>341</v>
      </c>
      <c r="C210" s="27" t="s">
        <v>11</v>
      </c>
      <c r="D210" s="28">
        <v>1</v>
      </c>
      <c r="E210" s="28">
        <v>1500</v>
      </c>
      <c r="F210" s="28">
        <f t="shared" si="21"/>
        <v>1500</v>
      </c>
      <c r="G210" s="37">
        <v>500</v>
      </c>
      <c r="H210" s="28">
        <f t="shared" si="22"/>
        <v>500</v>
      </c>
      <c r="I210" s="28">
        <f t="shared" si="23"/>
        <v>2000</v>
      </c>
    </row>
    <row r="211" spans="1:9" ht="21">
      <c r="A211" s="27">
        <v>10</v>
      </c>
      <c r="B211" s="31" t="s">
        <v>76</v>
      </c>
      <c r="C211" s="27" t="s">
        <v>86</v>
      </c>
      <c r="D211" s="28">
        <v>1</v>
      </c>
      <c r="E211" s="28">
        <v>1450</v>
      </c>
      <c r="F211" s="28">
        <f t="shared" si="21"/>
        <v>1450</v>
      </c>
      <c r="G211" s="37">
        <v>400</v>
      </c>
      <c r="H211" s="28">
        <f t="shared" si="22"/>
        <v>400</v>
      </c>
      <c r="I211" s="28">
        <f t="shared" si="23"/>
        <v>1850</v>
      </c>
    </row>
    <row r="212" spans="1:9" ht="21">
      <c r="A212" s="359">
        <v>11</v>
      </c>
      <c r="B212" s="371" t="s">
        <v>123</v>
      </c>
      <c r="C212" s="72" t="s">
        <v>11</v>
      </c>
      <c r="D212" s="29">
        <v>1</v>
      </c>
      <c r="E212" s="360">
        <v>750</v>
      </c>
      <c r="F212" s="28">
        <f>+D212*E212</f>
        <v>750</v>
      </c>
      <c r="G212" s="29">
        <v>100</v>
      </c>
      <c r="H212" s="28">
        <f>+D212*G212</f>
        <v>100</v>
      </c>
      <c r="I212" s="28">
        <f>+F212+H212</f>
        <v>850</v>
      </c>
    </row>
    <row r="213" spans="1:9" ht="21">
      <c r="A213" s="359"/>
      <c r="B213" s="31" t="s">
        <v>348</v>
      </c>
      <c r="C213" s="27" t="s">
        <v>28</v>
      </c>
      <c r="D213" s="28">
        <v>8</v>
      </c>
      <c r="E213" s="28">
        <v>96</v>
      </c>
      <c r="F213" s="28">
        <f>+D213*E213</f>
        <v>768</v>
      </c>
      <c r="G213" s="37">
        <v>28</v>
      </c>
      <c r="H213" s="28">
        <f>+D213*G213</f>
        <v>224</v>
      </c>
      <c r="I213" s="28">
        <f>+F213+H213</f>
        <v>992</v>
      </c>
    </row>
    <row r="214" spans="1:9" ht="21">
      <c r="A214" s="359"/>
      <c r="B214" s="307" t="s">
        <v>351</v>
      </c>
      <c r="C214" s="27" t="s">
        <v>17</v>
      </c>
      <c r="D214" s="28">
        <v>1</v>
      </c>
      <c r="E214" s="28">
        <v>380</v>
      </c>
      <c r="F214" s="28">
        <f>+D214*E214</f>
        <v>380</v>
      </c>
      <c r="G214" s="37">
        <v>0</v>
      </c>
      <c r="H214" s="28">
        <f>+D214*G214</f>
        <v>0</v>
      </c>
      <c r="I214" s="28">
        <f>+F214+H214</f>
        <v>380</v>
      </c>
    </row>
    <row r="215" spans="1:9" ht="21">
      <c r="A215" s="27"/>
      <c r="B215" s="27" t="s">
        <v>17</v>
      </c>
      <c r="C215" s="27"/>
      <c r="D215" s="28"/>
      <c r="E215" s="28"/>
      <c r="F215" s="28">
        <f>SUM(F191:F214)</f>
        <v>22433.55</v>
      </c>
      <c r="G215" s="28"/>
      <c r="H215" s="28">
        <f>SUM(H191:H214)</f>
        <v>5538.33</v>
      </c>
      <c r="I215" s="28">
        <f>SUM(I191:I214)</f>
        <v>27971.88</v>
      </c>
    </row>
    <row r="216" spans="1:9" ht="21">
      <c r="A216" s="27"/>
      <c r="B216" s="27"/>
      <c r="C216" s="27"/>
      <c r="D216" s="28"/>
      <c r="E216" s="28"/>
      <c r="F216" s="28"/>
      <c r="G216" s="28"/>
      <c r="H216" s="28"/>
      <c r="I216" s="28"/>
    </row>
    <row r="217" spans="1:9" ht="21">
      <c r="A217" s="27">
        <v>1.4</v>
      </c>
      <c r="B217" s="31" t="s">
        <v>199</v>
      </c>
      <c r="C217" s="27"/>
      <c r="D217" s="28"/>
      <c r="E217" s="28"/>
      <c r="F217" s="28"/>
      <c r="G217" s="28"/>
      <c r="H217" s="28"/>
      <c r="I217" s="28"/>
    </row>
    <row r="218" spans="1:9" ht="21">
      <c r="A218" s="27"/>
      <c r="B218" s="31" t="s">
        <v>200</v>
      </c>
      <c r="C218" s="27"/>
      <c r="D218" s="28"/>
      <c r="E218" s="28"/>
      <c r="F218" s="28"/>
      <c r="G218" s="28"/>
      <c r="H218" s="28"/>
      <c r="I218" s="28"/>
    </row>
    <row r="219" spans="1:9" ht="21">
      <c r="A219" s="27">
        <v>1</v>
      </c>
      <c r="B219" s="31" t="s">
        <v>240</v>
      </c>
      <c r="C219" s="27" t="s">
        <v>11</v>
      </c>
      <c r="D219" s="28">
        <v>11</v>
      </c>
      <c r="E219" s="28">
        <v>540</v>
      </c>
      <c r="F219" s="28">
        <f>+D219*E219</f>
        <v>5940</v>
      </c>
      <c r="G219" s="28">
        <v>110</v>
      </c>
      <c r="H219" s="28">
        <f>+D219*G219</f>
        <v>1210</v>
      </c>
      <c r="I219" s="28">
        <f>+F219+H219</f>
        <v>7150</v>
      </c>
    </row>
    <row r="220" spans="1:9" ht="21">
      <c r="A220" s="27">
        <v>2</v>
      </c>
      <c r="B220" s="31" t="s">
        <v>241</v>
      </c>
      <c r="C220" s="27" t="s">
        <v>11</v>
      </c>
      <c r="D220" s="28">
        <v>2</v>
      </c>
      <c r="E220" s="28">
        <v>650</v>
      </c>
      <c r="F220" s="28">
        <f>+D220*E220</f>
        <v>1300</v>
      </c>
      <c r="G220" s="28">
        <v>115</v>
      </c>
      <c r="H220" s="28">
        <f>+D220*G220</f>
        <v>230</v>
      </c>
      <c r="I220" s="28">
        <f>+F220+H220</f>
        <v>1530</v>
      </c>
    </row>
    <row r="221" spans="1:9" ht="21">
      <c r="A221" s="27">
        <v>3</v>
      </c>
      <c r="B221" s="31" t="s">
        <v>193</v>
      </c>
      <c r="C221" s="27" t="s">
        <v>11</v>
      </c>
      <c r="D221" s="28">
        <v>5</v>
      </c>
      <c r="E221" s="28">
        <v>650</v>
      </c>
      <c r="F221" s="28">
        <f>+D221*E221</f>
        <v>3250</v>
      </c>
      <c r="G221" s="28">
        <v>165</v>
      </c>
      <c r="H221" s="28">
        <f>+D221*G221</f>
        <v>825</v>
      </c>
      <c r="I221" s="28">
        <f>+F221+H221</f>
        <v>4075</v>
      </c>
    </row>
    <row r="222" spans="1:9" ht="21">
      <c r="A222" s="27">
        <v>4</v>
      </c>
      <c r="B222" s="31" t="s">
        <v>77</v>
      </c>
      <c r="C222" s="27"/>
      <c r="D222" s="28"/>
      <c r="E222" s="28"/>
      <c r="F222" s="28"/>
      <c r="G222" s="28"/>
      <c r="H222" s="28"/>
      <c r="I222" s="28"/>
    </row>
    <row r="223" spans="1:9" ht="21">
      <c r="A223" s="27"/>
      <c r="B223" s="31" t="s">
        <v>78</v>
      </c>
      <c r="C223" s="27" t="s">
        <v>11</v>
      </c>
      <c r="D223" s="28">
        <v>12</v>
      </c>
      <c r="E223" s="28">
        <v>70</v>
      </c>
      <c r="F223" s="28">
        <f aca="true" t="shared" si="24" ref="F223:F230">+D223*E223</f>
        <v>840</v>
      </c>
      <c r="G223" s="28">
        <v>80</v>
      </c>
      <c r="H223" s="28">
        <f aca="true" t="shared" si="25" ref="H223:H230">+D223*G223</f>
        <v>960</v>
      </c>
      <c r="I223" s="28">
        <f aca="true" t="shared" si="26" ref="I223:I230">+F223+H223</f>
        <v>1800</v>
      </c>
    </row>
    <row r="224" spans="1:9" ht="21">
      <c r="A224" s="27"/>
      <c r="B224" s="31" t="s">
        <v>79</v>
      </c>
      <c r="C224" s="27" t="s">
        <v>11</v>
      </c>
      <c r="D224" s="28">
        <v>2</v>
      </c>
      <c r="E224" s="28">
        <v>100</v>
      </c>
      <c r="F224" s="28">
        <f t="shared" si="24"/>
        <v>200</v>
      </c>
      <c r="G224" s="28">
        <v>90</v>
      </c>
      <c r="H224" s="28">
        <f t="shared" si="25"/>
        <v>180</v>
      </c>
      <c r="I224" s="28">
        <f t="shared" si="26"/>
        <v>380</v>
      </c>
    </row>
    <row r="225" spans="1:9" ht="21">
      <c r="A225" s="27"/>
      <c r="B225" s="31" t="s">
        <v>242</v>
      </c>
      <c r="C225" s="27" t="s">
        <v>11</v>
      </c>
      <c r="D225" s="28">
        <v>4</v>
      </c>
      <c r="E225" s="28">
        <v>100</v>
      </c>
      <c r="F225" s="28">
        <f>+D225*E225</f>
        <v>400</v>
      </c>
      <c r="G225" s="28">
        <v>85</v>
      </c>
      <c r="H225" s="28">
        <f>+D225*G225</f>
        <v>340</v>
      </c>
      <c r="I225" s="28">
        <f>+F225+H225</f>
        <v>740</v>
      </c>
    </row>
    <row r="226" spans="1:9" ht="21">
      <c r="A226" s="27">
        <v>5</v>
      </c>
      <c r="B226" s="31" t="s">
        <v>80</v>
      </c>
      <c r="C226" s="27" t="s">
        <v>11</v>
      </c>
      <c r="D226" s="28">
        <v>12</v>
      </c>
      <c r="E226" s="28">
        <v>180</v>
      </c>
      <c r="F226" s="28">
        <f t="shared" si="24"/>
        <v>2160</v>
      </c>
      <c r="G226" s="28">
        <v>90</v>
      </c>
      <c r="H226" s="28">
        <f t="shared" si="25"/>
        <v>1080</v>
      </c>
      <c r="I226" s="28">
        <f t="shared" si="26"/>
        <v>3240</v>
      </c>
    </row>
    <row r="227" spans="1:9" ht="21">
      <c r="A227" s="27">
        <v>6</v>
      </c>
      <c r="B227" s="31" t="s">
        <v>210</v>
      </c>
      <c r="C227" s="27" t="s">
        <v>11</v>
      </c>
      <c r="D227" s="28">
        <v>1</v>
      </c>
      <c r="E227" s="28">
        <v>3400</v>
      </c>
      <c r="F227" s="28">
        <f t="shared" si="24"/>
        <v>3400</v>
      </c>
      <c r="G227" s="28">
        <v>300</v>
      </c>
      <c r="H227" s="28">
        <f t="shared" si="25"/>
        <v>300</v>
      </c>
      <c r="I227" s="28">
        <f t="shared" si="26"/>
        <v>3700</v>
      </c>
    </row>
    <row r="228" spans="1:9" ht="21">
      <c r="A228" s="27"/>
      <c r="B228" s="31" t="s">
        <v>124</v>
      </c>
      <c r="C228" s="27"/>
      <c r="D228" s="28"/>
      <c r="E228" s="28"/>
      <c r="F228" s="28"/>
      <c r="G228" s="28"/>
      <c r="H228" s="28"/>
      <c r="I228" s="28"/>
    </row>
    <row r="229" spans="1:9" ht="21">
      <c r="A229" s="27">
        <v>7</v>
      </c>
      <c r="B229" s="31" t="s">
        <v>81</v>
      </c>
      <c r="C229" s="27" t="s">
        <v>12</v>
      </c>
      <c r="D229" s="28">
        <v>30</v>
      </c>
      <c r="E229" s="28">
        <v>300</v>
      </c>
      <c r="F229" s="28">
        <f t="shared" si="24"/>
        <v>9000</v>
      </c>
      <c r="G229" s="28">
        <v>150</v>
      </c>
      <c r="H229" s="28">
        <f t="shared" si="25"/>
        <v>4500</v>
      </c>
      <c r="I229" s="28">
        <f t="shared" si="26"/>
        <v>13500</v>
      </c>
    </row>
    <row r="230" spans="1:9" ht="21">
      <c r="A230" s="27">
        <v>8</v>
      </c>
      <c r="B230" s="31" t="s">
        <v>82</v>
      </c>
      <c r="C230" s="27" t="s">
        <v>31</v>
      </c>
      <c r="D230" s="28">
        <v>15</v>
      </c>
      <c r="E230" s="28">
        <v>72</v>
      </c>
      <c r="F230" s="28">
        <f t="shared" si="24"/>
        <v>1080</v>
      </c>
      <c r="G230" s="28">
        <v>32</v>
      </c>
      <c r="H230" s="28">
        <f t="shared" si="25"/>
        <v>480</v>
      </c>
      <c r="I230" s="28">
        <f t="shared" si="26"/>
        <v>1560</v>
      </c>
    </row>
    <row r="231" spans="1:9" ht="21">
      <c r="A231" s="27"/>
      <c r="B231" s="31" t="s">
        <v>349</v>
      </c>
      <c r="C231" s="27" t="s">
        <v>27</v>
      </c>
      <c r="D231" s="28">
        <v>0</v>
      </c>
      <c r="E231" s="28">
        <v>700</v>
      </c>
      <c r="F231" s="28">
        <f>+D231*E231</f>
        <v>0</v>
      </c>
      <c r="G231" s="28">
        <v>300</v>
      </c>
      <c r="H231" s="28">
        <f>+D231*G231</f>
        <v>0</v>
      </c>
      <c r="I231" s="28">
        <f>+F231+H231</f>
        <v>0</v>
      </c>
    </row>
    <row r="232" spans="1:9" ht="21">
      <c r="A232" s="27">
        <v>9</v>
      </c>
      <c r="B232" s="31" t="s">
        <v>102</v>
      </c>
      <c r="C232" s="27"/>
      <c r="D232" s="28"/>
      <c r="E232" s="28"/>
      <c r="F232" s="28"/>
      <c r="G232" s="28"/>
      <c r="H232" s="28"/>
      <c r="I232" s="28"/>
    </row>
    <row r="233" spans="1:9" ht="21">
      <c r="A233" s="27"/>
      <c r="B233" s="31" t="s">
        <v>104</v>
      </c>
      <c r="C233" s="27" t="s">
        <v>11</v>
      </c>
      <c r="D233" s="28">
        <v>0</v>
      </c>
      <c r="E233" s="28">
        <v>200</v>
      </c>
      <c r="F233" s="28">
        <f>+D233*E233</f>
        <v>0</v>
      </c>
      <c r="G233" s="28">
        <v>80</v>
      </c>
      <c r="H233" s="28">
        <f>+D233*G233</f>
        <v>0</v>
      </c>
      <c r="I233" s="28">
        <f>+F233+H233</f>
        <v>0</v>
      </c>
    </row>
    <row r="234" spans="1:9" ht="21">
      <c r="A234" s="27"/>
      <c r="B234" s="31" t="s">
        <v>103</v>
      </c>
      <c r="C234" s="27" t="s">
        <v>11</v>
      </c>
      <c r="D234" s="28">
        <v>0</v>
      </c>
      <c r="E234" s="28">
        <v>500</v>
      </c>
      <c r="F234" s="28">
        <f>+D234*E234</f>
        <v>0</v>
      </c>
      <c r="G234" s="28">
        <v>100</v>
      </c>
      <c r="H234" s="28">
        <f>+D234*G234</f>
        <v>0</v>
      </c>
      <c r="I234" s="28">
        <f>+F234+H234</f>
        <v>0</v>
      </c>
    </row>
    <row r="235" spans="1:9" ht="21">
      <c r="A235" s="27"/>
      <c r="B235" s="31" t="s">
        <v>106</v>
      </c>
      <c r="C235" s="27" t="s">
        <v>11</v>
      </c>
      <c r="D235" s="28">
        <v>0</v>
      </c>
      <c r="E235" s="28">
        <v>800</v>
      </c>
      <c r="F235" s="28">
        <f>+D235*E235</f>
        <v>0</v>
      </c>
      <c r="G235" s="28">
        <v>0</v>
      </c>
      <c r="H235" s="28">
        <f>+D235*G235</f>
        <v>0</v>
      </c>
      <c r="I235" s="28">
        <f>+F235+H235</f>
        <v>0</v>
      </c>
    </row>
    <row r="236" spans="1:9" ht="21">
      <c r="A236" s="27"/>
      <c r="B236" s="31" t="s">
        <v>105</v>
      </c>
      <c r="C236" s="27" t="s">
        <v>11</v>
      </c>
      <c r="D236" s="28">
        <v>0</v>
      </c>
      <c r="E236" s="28">
        <v>300</v>
      </c>
      <c r="F236" s="28">
        <f>+D236*E236</f>
        <v>0</v>
      </c>
      <c r="G236" s="28">
        <v>100</v>
      </c>
      <c r="H236" s="28">
        <f>+D236*G236</f>
        <v>0</v>
      </c>
      <c r="I236" s="28">
        <f>+F236+H236</f>
        <v>0</v>
      </c>
    </row>
    <row r="237" spans="1:9" ht="21">
      <c r="A237" s="27">
        <v>10</v>
      </c>
      <c r="B237" s="31" t="s">
        <v>361</v>
      </c>
      <c r="C237" s="27" t="s">
        <v>11</v>
      </c>
      <c r="D237" s="28">
        <v>1</v>
      </c>
      <c r="E237" s="28">
        <v>700</v>
      </c>
      <c r="F237" s="28">
        <f>+D237*E237</f>
        <v>700</v>
      </c>
      <c r="G237" s="28">
        <v>0</v>
      </c>
      <c r="H237" s="28">
        <f>+D237*G237</f>
        <v>0</v>
      </c>
      <c r="I237" s="28">
        <f>+F237+H237</f>
        <v>700</v>
      </c>
    </row>
    <row r="238" spans="1:9" ht="21">
      <c r="A238" s="27"/>
      <c r="B238" s="31"/>
      <c r="C238" s="27"/>
      <c r="D238" s="28"/>
      <c r="E238" s="28"/>
      <c r="F238" s="28"/>
      <c r="G238" s="28"/>
      <c r="H238" s="28"/>
      <c r="I238" s="28"/>
    </row>
    <row r="239" spans="1:11" ht="21">
      <c r="A239" s="27"/>
      <c r="B239" s="307" t="s">
        <v>17</v>
      </c>
      <c r="C239" s="27"/>
      <c r="D239" s="28"/>
      <c r="E239" s="28"/>
      <c r="F239" s="28">
        <f>SUM(F219:F237)</f>
        <v>28270</v>
      </c>
      <c r="G239" s="28"/>
      <c r="H239" s="28">
        <f>SUM(H219:H237)</f>
        <v>10105</v>
      </c>
      <c r="I239" s="28">
        <f>SUM(I219:I238)</f>
        <v>38375</v>
      </c>
      <c r="K239" s="69" t="e">
        <f>#REF!+F67+F77+F86+F98+F106+F117+F145+F161+F167+F187+F215+F239</f>
        <v>#REF!</v>
      </c>
    </row>
    <row r="240" spans="1:9" ht="21" customHeight="1">
      <c r="A240" s="27"/>
      <c r="B240" s="31"/>
      <c r="C240" s="27"/>
      <c r="D240" s="28"/>
      <c r="E240" s="28"/>
      <c r="F240" s="28"/>
      <c r="G240" s="28"/>
      <c r="H240" s="28"/>
      <c r="I240" s="28"/>
    </row>
    <row r="241" spans="2:8" ht="21" customHeight="1">
      <c r="B241" s="32"/>
      <c r="H241" s="361" t="e">
        <f>#REF!+H67+H77+H86+H98+H106+H117+H145+H161+H167+H187+H215+H239</f>
        <v>#REF!</v>
      </c>
    </row>
    <row r="242" spans="2:9" ht="21" customHeight="1">
      <c r="B242" s="331" t="s">
        <v>362</v>
      </c>
      <c r="C242" s="331"/>
      <c r="D242" s="331"/>
      <c r="E242" s="331"/>
      <c r="F242" s="331"/>
      <c r="G242" s="331"/>
      <c r="H242" s="331"/>
      <c r="I242" s="331"/>
    </row>
    <row r="243" spans="2:9" ht="21" customHeight="1">
      <c r="B243" s="331" t="s">
        <v>342</v>
      </c>
      <c r="C243" s="331"/>
      <c r="D243" s="331"/>
      <c r="E243" s="331"/>
      <c r="F243" s="331"/>
      <c r="G243" s="331"/>
      <c r="H243" s="331"/>
      <c r="I243" s="331"/>
    </row>
    <row r="244" spans="2:9" ht="21" customHeight="1">
      <c r="B244" s="331" t="s">
        <v>212</v>
      </c>
      <c r="C244" s="331"/>
      <c r="D244" s="331"/>
      <c r="E244" s="331"/>
      <c r="F244" s="331"/>
      <c r="G244" s="331"/>
      <c r="H244" s="331"/>
      <c r="I244" s="331"/>
    </row>
    <row r="245" spans="2:9" ht="21" customHeight="1">
      <c r="B245" s="331" t="s">
        <v>343</v>
      </c>
      <c r="C245" s="331"/>
      <c r="D245" s="331"/>
      <c r="E245" s="331"/>
      <c r="F245" s="331"/>
      <c r="G245" s="331"/>
      <c r="H245" s="331"/>
      <c r="I245" s="331"/>
    </row>
    <row r="246" spans="2:9" ht="21" customHeight="1">
      <c r="B246" s="332" t="s">
        <v>213</v>
      </c>
      <c r="C246" s="332"/>
      <c r="D246" s="332"/>
      <c r="E246" s="332"/>
      <c r="F246" s="332"/>
      <c r="G246" s="332"/>
      <c r="H246" s="332"/>
      <c r="I246" s="332"/>
    </row>
    <row r="247" spans="2:9" ht="21" customHeight="1">
      <c r="B247" s="328" t="str">
        <f>'[2]บัญชีวัสดุ'!$C$536</f>
        <v>                       ค่าวัสดุ (BOQ.) ทั้งนี้ ให้คำนึงถึงผลประโยชน์ของทางราชการเป็นสำคัญ</v>
      </c>
      <c r="C247" s="328"/>
      <c r="D247" s="328"/>
      <c r="E247" s="328"/>
      <c r="F247" s="328"/>
      <c r="G247" s="328"/>
      <c r="H247" s="328"/>
      <c r="I247" s="328"/>
    </row>
    <row r="248" spans="2:7" ht="21" customHeight="1">
      <c r="B248" s="32"/>
      <c r="E248" s="1"/>
      <c r="F248" s="1"/>
      <c r="G248" s="1"/>
    </row>
    <row r="249" spans="2:7" ht="21" customHeight="1">
      <c r="B249" s="32"/>
      <c r="E249" s="299" t="s">
        <v>340</v>
      </c>
      <c r="F249" s="372"/>
      <c r="G249" s="225"/>
    </row>
    <row r="250" spans="2:7" ht="21" customHeight="1">
      <c r="B250" s="32"/>
      <c r="E250" s="230"/>
      <c r="F250" s="297" t="s">
        <v>288</v>
      </c>
      <c r="G250" s="353"/>
    </row>
    <row r="251" spans="2:7" ht="21" customHeight="1">
      <c r="B251" s="32"/>
      <c r="E251" s="230"/>
      <c r="F251" s="297" t="s">
        <v>337</v>
      </c>
      <c r="G251" s="353"/>
    </row>
    <row r="252" spans="2:7" ht="21" customHeight="1">
      <c r="B252" s="32"/>
      <c r="E252" s="230"/>
      <c r="F252" s="353"/>
      <c r="G252" s="353"/>
    </row>
    <row r="253" spans="2:7" ht="21" customHeight="1">
      <c r="B253" s="32"/>
      <c r="E253" s="228"/>
      <c r="F253" s="297" t="s">
        <v>335</v>
      </c>
      <c r="G253" s="231"/>
    </row>
    <row r="254" spans="2:7" ht="21" customHeight="1">
      <c r="B254" s="32"/>
      <c r="E254" s="228"/>
      <c r="F254" s="297" t="s">
        <v>338</v>
      </c>
      <c r="G254" s="231"/>
    </row>
    <row r="255" spans="2:7" ht="21" customHeight="1">
      <c r="B255" s="32"/>
      <c r="E255" s="230"/>
      <c r="F255" s="234"/>
      <c r="G255" s="231"/>
    </row>
    <row r="256" spans="2:7" ht="21" customHeight="1">
      <c r="B256" s="32"/>
      <c r="E256" s="229"/>
      <c r="F256" s="297" t="s">
        <v>336</v>
      </c>
      <c r="G256" s="231"/>
    </row>
    <row r="257" spans="2:7" ht="21" customHeight="1">
      <c r="B257" s="32"/>
      <c r="E257" s="233"/>
      <c r="F257" s="297" t="s">
        <v>339</v>
      </c>
      <c r="G257" s="235"/>
    </row>
    <row r="258" ht="21" customHeight="1">
      <c r="B258" s="32"/>
    </row>
    <row r="259" ht="21" customHeight="1">
      <c r="B259" s="32"/>
    </row>
    <row r="260" ht="21" customHeight="1">
      <c r="B260" s="32"/>
    </row>
    <row r="261" ht="21" customHeight="1">
      <c r="B261" s="32"/>
    </row>
    <row r="262" ht="21" customHeight="1">
      <c r="B262" s="32"/>
    </row>
    <row r="263" ht="21" customHeight="1">
      <c r="B263" s="32"/>
    </row>
    <row r="264" ht="21" customHeight="1">
      <c r="B264" s="32"/>
    </row>
    <row r="265" ht="21" customHeight="1">
      <c r="B265" s="32"/>
    </row>
    <row r="266" ht="21" customHeight="1">
      <c r="B266" s="32"/>
    </row>
    <row r="267" ht="21" customHeight="1">
      <c r="B267" s="32"/>
    </row>
    <row r="268" ht="21" customHeight="1">
      <c r="B268" s="32"/>
    </row>
    <row r="269" ht="21" customHeight="1">
      <c r="B269" s="32"/>
    </row>
    <row r="270" ht="21" customHeight="1">
      <c r="B270" s="32"/>
    </row>
    <row r="271" ht="21" customHeight="1">
      <c r="B271" s="32"/>
    </row>
    <row r="272" ht="21" customHeight="1">
      <c r="B272" s="32"/>
    </row>
    <row r="273" ht="21" customHeight="1">
      <c r="B273" s="32"/>
    </row>
    <row r="274" ht="21" customHeight="1">
      <c r="B274" s="32"/>
    </row>
    <row r="275" ht="21" customHeight="1">
      <c r="B275" s="32"/>
    </row>
    <row r="276" ht="21" customHeight="1">
      <c r="B276" s="32"/>
    </row>
    <row r="277" ht="21" customHeight="1">
      <c r="B277" s="32"/>
    </row>
    <row r="278" ht="21" customHeight="1">
      <c r="B278" s="32"/>
    </row>
    <row r="279" ht="21" customHeight="1">
      <c r="B279" s="32"/>
    </row>
    <row r="280" ht="21" customHeight="1">
      <c r="B280" s="32"/>
    </row>
    <row r="281" ht="21" customHeight="1">
      <c r="B281" s="32"/>
    </row>
    <row r="282" ht="21" customHeight="1">
      <c r="B282" s="32"/>
    </row>
    <row r="283" ht="21" customHeight="1">
      <c r="B283" s="32"/>
    </row>
    <row r="284" ht="21" customHeight="1">
      <c r="B284" s="32"/>
    </row>
    <row r="285" ht="21" customHeight="1">
      <c r="B285" s="32"/>
    </row>
    <row r="286" ht="21" customHeight="1">
      <c r="B286" s="32"/>
    </row>
    <row r="287" ht="21" customHeight="1">
      <c r="B287" s="32"/>
    </row>
    <row r="288" ht="21" customHeight="1">
      <c r="B288" s="32"/>
    </row>
    <row r="289" ht="21" customHeight="1">
      <c r="B289" s="32"/>
    </row>
    <row r="290" ht="21" customHeight="1">
      <c r="B290" s="32"/>
    </row>
    <row r="291" ht="21" customHeight="1">
      <c r="B291" s="32"/>
    </row>
    <row r="292" ht="21" customHeight="1">
      <c r="B292" s="32"/>
    </row>
    <row r="293" ht="21" customHeight="1">
      <c r="B293" s="32"/>
    </row>
    <row r="294" ht="21" customHeight="1">
      <c r="B294" s="32"/>
    </row>
    <row r="295" ht="21" customHeight="1">
      <c r="B295" s="32"/>
    </row>
    <row r="296" ht="21" customHeight="1">
      <c r="B296" s="32"/>
    </row>
    <row r="297" ht="21" customHeight="1">
      <c r="B297" s="32"/>
    </row>
    <row r="298" ht="21" customHeight="1">
      <c r="B298" s="32"/>
    </row>
    <row r="299" ht="21" customHeight="1">
      <c r="B299" s="32"/>
    </row>
    <row r="300" ht="21" customHeight="1">
      <c r="B300" s="32"/>
    </row>
    <row r="301" ht="21" customHeight="1">
      <c r="B301" s="32"/>
    </row>
    <row r="302" ht="21" customHeight="1">
      <c r="B302" s="32"/>
    </row>
    <row r="303" ht="21" customHeight="1">
      <c r="B303" s="32"/>
    </row>
    <row r="304" ht="21" customHeight="1">
      <c r="B304" s="32"/>
    </row>
    <row r="305" ht="21" customHeight="1">
      <c r="B305" s="32"/>
    </row>
    <row r="306" ht="21" customHeight="1">
      <c r="B306" s="32"/>
    </row>
    <row r="307" ht="21" customHeight="1">
      <c r="B307" s="32"/>
    </row>
    <row r="308" ht="21" customHeight="1">
      <c r="B308" s="32"/>
    </row>
    <row r="309" ht="21" customHeight="1">
      <c r="B309" s="32"/>
    </row>
    <row r="310" ht="21" customHeight="1">
      <c r="B310" s="32"/>
    </row>
    <row r="311" ht="21" customHeight="1">
      <c r="B311" s="32"/>
    </row>
    <row r="312" ht="21" customHeight="1">
      <c r="B312" s="32"/>
    </row>
    <row r="313" ht="21" customHeight="1">
      <c r="B313" s="32"/>
    </row>
    <row r="314" ht="21" customHeight="1">
      <c r="B314" s="32"/>
    </row>
    <row r="315" ht="21" customHeight="1">
      <c r="B315" s="32"/>
    </row>
    <row r="316" ht="21" customHeight="1">
      <c r="B316" s="32"/>
    </row>
    <row r="317" ht="21" customHeight="1">
      <c r="B317" s="32"/>
    </row>
    <row r="318" ht="21" customHeight="1">
      <c r="B318" s="32"/>
    </row>
    <row r="319" ht="21" customHeight="1">
      <c r="B319" s="32"/>
    </row>
    <row r="320" ht="21" customHeight="1">
      <c r="B320" s="32"/>
    </row>
    <row r="321" ht="21" customHeight="1">
      <c r="B321" s="32"/>
    </row>
    <row r="322" ht="21" customHeight="1">
      <c r="B322" s="32"/>
    </row>
    <row r="323" ht="21" customHeight="1">
      <c r="B323" s="32"/>
    </row>
    <row r="324" ht="21" customHeight="1">
      <c r="B324" s="32"/>
    </row>
    <row r="325" ht="21" customHeight="1">
      <c r="B325" s="32"/>
    </row>
    <row r="326" ht="21" customHeight="1">
      <c r="B326" s="32"/>
    </row>
    <row r="327" ht="21" customHeight="1">
      <c r="B327" s="32"/>
    </row>
    <row r="328" ht="21" customHeight="1">
      <c r="B328" s="32"/>
    </row>
    <row r="329" ht="21" customHeight="1">
      <c r="B329" s="32"/>
    </row>
    <row r="330" ht="21" customHeight="1">
      <c r="B330" s="32"/>
    </row>
    <row r="331" ht="21" customHeight="1">
      <c r="B331" s="32"/>
    </row>
    <row r="332" ht="21" customHeight="1">
      <c r="B332" s="32"/>
    </row>
    <row r="333" ht="21" customHeight="1">
      <c r="B333" s="32"/>
    </row>
    <row r="334" ht="21" customHeight="1">
      <c r="B334" s="32"/>
    </row>
    <row r="335" ht="21" customHeight="1">
      <c r="B335" s="32"/>
    </row>
    <row r="336" ht="21" customHeight="1">
      <c r="B336" s="32"/>
    </row>
    <row r="337" ht="21" customHeight="1">
      <c r="B337" s="32"/>
    </row>
    <row r="338" ht="21" customHeight="1">
      <c r="B338" s="32"/>
    </row>
    <row r="339" ht="21" customHeight="1">
      <c r="B339" s="32"/>
    </row>
    <row r="340" ht="21" customHeight="1">
      <c r="B340" s="32"/>
    </row>
    <row r="341" ht="21" customHeight="1">
      <c r="B341" s="32"/>
    </row>
    <row r="342" ht="21" customHeight="1">
      <c r="B342" s="32"/>
    </row>
    <row r="343" ht="21" customHeight="1">
      <c r="B343" s="32"/>
    </row>
    <row r="344" ht="21" customHeight="1">
      <c r="B344" s="32"/>
    </row>
    <row r="345" ht="21" customHeight="1">
      <c r="B345" s="32"/>
    </row>
    <row r="346" ht="21" customHeight="1">
      <c r="B346" s="32"/>
    </row>
    <row r="347" ht="21" customHeight="1">
      <c r="B347" s="32"/>
    </row>
    <row r="348" ht="21" customHeight="1">
      <c r="B348" s="32"/>
    </row>
    <row r="349" ht="21" customHeight="1">
      <c r="B349" s="32"/>
    </row>
    <row r="350" ht="21" customHeight="1">
      <c r="B350" s="32"/>
    </row>
    <row r="351" ht="21" customHeight="1">
      <c r="B351" s="32"/>
    </row>
    <row r="352" ht="21" customHeight="1">
      <c r="B352" s="32"/>
    </row>
    <row r="353" ht="21" customHeight="1">
      <c r="B353" s="32"/>
    </row>
    <row r="354" ht="21" customHeight="1">
      <c r="B354" s="32"/>
    </row>
    <row r="355" ht="21" customHeight="1">
      <c r="B355" s="32"/>
    </row>
    <row r="356" ht="21" customHeight="1">
      <c r="B356" s="32"/>
    </row>
    <row r="357" ht="21" customHeight="1">
      <c r="B357" s="32"/>
    </row>
    <row r="358" ht="21" customHeight="1">
      <c r="B358" s="32"/>
    </row>
    <row r="359" ht="21" customHeight="1">
      <c r="B359" s="32"/>
    </row>
    <row r="360" ht="21" customHeight="1">
      <c r="B360" s="32"/>
    </row>
    <row r="361" ht="21" customHeight="1">
      <c r="B361" s="32"/>
    </row>
    <row r="362" ht="21" customHeight="1">
      <c r="B362" s="32"/>
    </row>
    <row r="363" ht="21" customHeight="1">
      <c r="B363" s="32"/>
    </row>
    <row r="364" ht="21" customHeight="1">
      <c r="B364" s="32"/>
    </row>
    <row r="365" ht="21" customHeight="1">
      <c r="B365" s="32"/>
    </row>
    <row r="366" ht="21" customHeight="1">
      <c r="B366" s="32"/>
    </row>
    <row r="367" ht="21" customHeight="1">
      <c r="B367" s="32"/>
    </row>
    <row r="368" ht="21" customHeight="1">
      <c r="B368" s="32"/>
    </row>
    <row r="369" ht="21" customHeight="1">
      <c r="B369" s="32"/>
    </row>
    <row r="370" ht="21" customHeight="1">
      <c r="B370" s="32"/>
    </row>
    <row r="371" ht="21" customHeight="1">
      <c r="B371" s="32"/>
    </row>
    <row r="372" ht="21" customHeight="1">
      <c r="B372" s="32"/>
    </row>
    <row r="373" ht="21" customHeight="1">
      <c r="B373" s="32"/>
    </row>
    <row r="374" ht="21" customHeight="1">
      <c r="B374" s="32"/>
    </row>
    <row r="375" ht="21" customHeight="1">
      <c r="B375" s="32"/>
    </row>
    <row r="376" ht="21" customHeight="1">
      <c r="B376" s="32"/>
    </row>
    <row r="377" ht="21" customHeight="1">
      <c r="B377" s="32"/>
    </row>
    <row r="378" ht="21" customHeight="1">
      <c r="B378" s="32"/>
    </row>
    <row r="379" ht="21" customHeight="1">
      <c r="B379" s="32"/>
    </row>
    <row r="380" ht="21" customHeight="1">
      <c r="B380" s="32"/>
    </row>
    <row r="381" ht="21" customHeight="1">
      <c r="B381" s="32"/>
    </row>
    <row r="382" ht="21" customHeight="1">
      <c r="B382" s="32"/>
    </row>
    <row r="383" ht="21" customHeight="1">
      <c r="B383" s="32"/>
    </row>
    <row r="384" ht="21" customHeight="1">
      <c r="B384" s="32"/>
    </row>
    <row r="385" ht="21" customHeight="1">
      <c r="B385" s="32"/>
    </row>
    <row r="386" ht="21" customHeight="1">
      <c r="B386" s="32"/>
    </row>
    <row r="387" ht="21" customHeight="1">
      <c r="B387" s="32"/>
    </row>
    <row r="388" ht="21" customHeight="1">
      <c r="B388" s="32"/>
    </row>
    <row r="389" ht="21" customHeight="1">
      <c r="B389" s="32"/>
    </row>
    <row r="390" ht="21" customHeight="1">
      <c r="B390" s="32"/>
    </row>
    <row r="391" ht="21" customHeight="1">
      <c r="B391" s="32"/>
    </row>
    <row r="392" ht="21" customHeight="1">
      <c r="B392" s="32"/>
    </row>
    <row r="393" ht="21" customHeight="1">
      <c r="B393" s="32"/>
    </row>
    <row r="394" ht="21" customHeight="1">
      <c r="B394" s="32"/>
    </row>
    <row r="395" ht="21" customHeight="1">
      <c r="B395" s="32"/>
    </row>
    <row r="396" ht="21" customHeight="1">
      <c r="B396" s="32"/>
    </row>
    <row r="397" ht="21" customHeight="1">
      <c r="B397" s="32"/>
    </row>
    <row r="398" ht="21" customHeight="1">
      <c r="B398" s="32"/>
    </row>
    <row r="399" ht="21" customHeight="1">
      <c r="B399" s="32"/>
    </row>
    <row r="400" ht="21" customHeight="1">
      <c r="B400" s="32"/>
    </row>
    <row r="401" ht="21" customHeight="1">
      <c r="B401" s="32"/>
    </row>
    <row r="402" ht="21" customHeight="1">
      <c r="B402" s="32"/>
    </row>
    <row r="403" ht="21" customHeight="1">
      <c r="B403" s="32"/>
    </row>
    <row r="404" ht="21" customHeight="1">
      <c r="B404" s="32"/>
    </row>
    <row r="405" ht="21" customHeight="1">
      <c r="B405" s="32"/>
    </row>
    <row r="406" ht="21" customHeight="1">
      <c r="B406" s="32"/>
    </row>
    <row r="407" ht="21" customHeight="1">
      <c r="B407" s="32"/>
    </row>
    <row r="408" ht="21" customHeight="1">
      <c r="B408" s="32"/>
    </row>
    <row r="409" ht="21" customHeight="1">
      <c r="B409" s="32"/>
    </row>
    <row r="410" ht="21" customHeight="1">
      <c r="B410" s="32"/>
    </row>
    <row r="411" ht="21" customHeight="1">
      <c r="B411" s="32"/>
    </row>
    <row r="412" ht="21" customHeight="1">
      <c r="B412" s="32"/>
    </row>
    <row r="413" ht="21" customHeight="1">
      <c r="B413" s="32"/>
    </row>
    <row r="414" ht="21" customHeight="1">
      <c r="B414" s="32"/>
    </row>
    <row r="415" ht="21" customHeight="1">
      <c r="B415" s="32"/>
    </row>
    <row r="416" ht="21" customHeight="1">
      <c r="B416" s="32"/>
    </row>
    <row r="417" ht="21" customHeight="1">
      <c r="B417" s="32"/>
    </row>
    <row r="418" ht="21" customHeight="1">
      <c r="B418" s="32"/>
    </row>
    <row r="419" ht="21" customHeight="1">
      <c r="B419" s="32"/>
    </row>
    <row r="420" ht="21" customHeight="1">
      <c r="B420" s="32"/>
    </row>
    <row r="421" ht="21" customHeight="1">
      <c r="B421" s="32"/>
    </row>
    <row r="422" ht="21" customHeight="1">
      <c r="B422" s="32"/>
    </row>
    <row r="423" ht="21" customHeight="1">
      <c r="B423" s="32"/>
    </row>
    <row r="424" ht="21" customHeight="1">
      <c r="B424" s="32"/>
    </row>
    <row r="425" ht="21" customHeight="1">
      <c r="B425" s="32"/>
    </row>
    <row r="426" ht="21" customHeight="1">
      <c r="B426" s="32"/>
    </row>
    <row r="427" ht="21" customHeight="1">
      <c r="B427" s="32"/>
    </row>
    <row r="428" ht="21" customHeight="1">
      <c r="B428" s="32"/>
    </row>
    <row r="429" ht="21" customHeight="1">
      <c r="B429" s="32"/>
    </row>
    <row r="430" ht="21" customHeight="1">
      <c r="B430" s="32"/>
    </row>
    <row r="431" ht="21" customHeight="1">
      <c r="B431" s="32"/>
    </row>
    <row r="432" ht="21" customHeight="1">
      <c r="B432" s="32"/>
    </row>
    <row r="433" ht="21" customHeight="1">
      <c r="B433" s="32"/>
    </row>
    <row r="434" ht="21" customHeight="1">
      <c r="B434" s="32"/>
    </row>
    <row r="435" ht="21" customHeight="1">
      <c r="B435" s="32"/>
    </row>
    <row r="436" ht="21" customHeight="1">
      <c r="B436" s="32"/>
    </row>
    <row r="437" ht="21" customHeight="1">
      <c r="B437" s="32"/>
    </row>
    <row r="438" ht="21" customHeight="1">
      <c r="B438" s="32"/>
    </row>
    <row r="439" ht="21" customHeight="1">
      <c r="B439" s="32"/>
    </row>
    <row r="440" ht="21" customHeight="1">
      <c r="B440" s="32"/>
    </row>
    <row r="441" ht="21" customHeight="1">
      <c r="B441" s="32"/>
    </row>
    <row r="442" ht="21" customHeight="1">
      <c r="B442" s="32"/>
    </row>
    <row r="443" ht="21" customHeight="1">
      <c r="B443" s="32"/>
    </row>
    <row r="444" ht="21" customHeight="1">
      <c r="B444" s="32"/>
    </row>
    <row r="445" ht="21" customHeight="1">
      <c r="B445" s="32"/>
    </row>
    <row r="446" ht="21" customHeight="1">
      <c r="B446" s="32"/>
    </row>
    <row r="447" ht="21" customHeight="1">
      <c r="B447" s="32"/>
    </row>
    <row r="448" ht="21" customHeight="1">
      <c r="B448" s="32"/>
    </row>
    <row r="449" ht="21" customHeight="1">
      <c r="B449" s="32"/>
    </row>
    <row r="450" ht="21" customHeight="1">
      <c r="B450" s="32"/>
    </row>
    <row r="451" ht="21" customHeight="1">
      <c r="B451" s="32"/>
    </row>
    <row r="452" ht="21" customHeight="1">
      <c r="B452" s="32"/>
    </row>
    <row r="453" ht="21" customHeight="1">
      <c r="B453" s="32"/>
    </row>
    <row r="454" ht="21" customHeight="1">
      <c r="B454" s="32"/>
    </row>
    <row r="455" ht="21" customHeight="1">
      <c r="B455" s="32"/>
    </row>
    <row r="456" ht="21" customHeight="1">
      <c r="B456" s="32"/>
    </row>
    <row r="457" ht="21" customHeight="1">
      <c r="B457" s="32"/>
    </row>
    <row r="458" ht="21" customHeight="1">
      <c r="B458" s="32"/>
    </row>
    <row r="459" ht="21" customHeight="1">
      <c r="B459" s="32"/>
    </row>
    <row r="460" ht="21" customHeight="1">
      <c r="B460" s="32"/>
    </row>
    <row r="461" ht="21" customHeight="1">
      <c r="B461" s="32"/>
    </row>
    <row r="462" ht="21" customHeight="1">
      <c r="B462" s="32"/>
    </row>
    <row r="463" ht="21" customHeight="1">
      <c r="B463" s="32"/>
    </row>
    <row r="464" ht="21" customHeight="1">
      <c r="B464" s="32"/>
    </row>
    <row r="465" ht="21" customHeight="1">
      <c r="B465" s="32"/>
    </row>
    <row r="466" ht="21" customHeight="1">
      <c r="B466" s="32"/>
    </row>
    <row r="467" ht="21" customHeight="1">
      <c r="B467" s="32"/>
    </row>
    <row r="468" ht="21" customHeight="1">
      <c r="B468" s="32"/>
    </row>
    <row r="469" ht="21" customHeight="1">
      <c r="B469" s="32"/>
    </row>
    <row r="470" ht="21" customHeight="1">
      <c r="B470" s="32"/>
    </row>
    <row r="471" ht="21" customHeight="1">
      <c r="B471" s="32"/>
    </row>
    <row r="472" ht="21" customHeight="1">
      <c r="B472" s="32"/>
    </row>
    <row r="473" ht="21" customHeight="1">
      <c r="B473" s="32"/>
    </row>
    <row r="474" ht="21" customHeight="1">
      <c r="B474" s="32"/>
    </row>
    <row r="475" ht="21" customHeight="1">
      <c r="B475" s="32"/>
    </row>
    <row r="476" ht="21" customHeight="1">
      <c r="B476" s="32"/>
    </row>
    <row r="477" ht="21" customHeight="1">
      <c r="B477" s="32"/>
    </row>
    <row r="478" ht="21" customHeight="1">
      <c r="B478" s="32"/>
    </row>
    <row r="479" ht="21" customHeight="1">
      <c r="B479" s="32"/>
    </row>
    <row r="480" ht="21" customHeight="1">
      <c r="B480" s="32"/>
    </row>
    <row r="481" ht="21" customHeight="1">
      <c r="B481" s="32"/>
    </row>
    <row r="482" ht="21" customHeight="1">
      <c r="B482" s="32"/>
    </row>
    <row r="483" ht="21" customHeight="1">
      <c r="B483" s="32"/>
    </row>
    <row r="484" ht="21" customHeight="1">
      <c r="B484" s="32"/>
    </row>
    <row r="485" ht="21" customHeight="1">
      <c r="B485" s="32"/>
    </row>
    <row r="486" ht="21" customHeight="1">
      <c r="B486" s="32"/>
    </row>
    <row r="487" ht="21" customHeight="1">
      <c r="B487" s="32"/>
    </row>
    <row r="488" ht="21" customHeight="1">
      <c r="B488" s="32"/>
    </row>
    <row r="489" ht="21" customHeight="1">
      <c r="B489" s="32"/>
    </row>
    <row r="490" ht="21" customHeight="1">
      <c r="B490" s="32"/>
    </row>
    <row r="491" ht="21" customHeight="1">
      <c r="B491" s="32"/>
    </row>
    <row r="492" ht="21" customHeight="1">
      <c r="B492" s="32"/>
    </row>
    <row r="493" ht="21" customHeight="1">
      <c r="B493" s="32"/>
    </row>
    <row r="494" ht="21" customHeight="1">
      <c r="B494" s="32"/>
    </row>
    <row r="495" ht="21" customHeight="1">
      <c r="B495" s="32"/>
    </row>
    <row r="496" ht="21" customHeight="1">
      <c r="B496" s="32"/>
    </row>
    <row r="497" ht="21" customHeight="1">
      <c r="B497" s="32"/>
    </row>
    <row r="498" ht="21" customHeight="1">
      <c r="B498" s="32"/>
    </row>
    <row r="499" ht="21" customHeight="1">
      <c r="B499" s="32"/>
    </row>
    <row r="500" ht="21" customHeight="1">
      <c r="B500" s="32"/>
    </row>
    <row r="501" ht="21" customHeight="1">
      <c r="B501" s="32"/>
    </row>
    <row r="502" ht="21" customHeight="1">
      <c r="B502" s="32"/>
    </row>
    <row r="503" ht="21" customHeight="1">
      <c r="B503" s="32"/>
    </row>
    <row r="504" ht="21" customHeight="1">
      <c r="B504" s="32"/>
    </row>
    <row r="505" ht="21" customHeight="1">
      <c r="B505" s="32"/>
    </row>
    <row r="506" ht="21" customHeight="1">
      <c r="B506" s="32"/>
    </row>
    <row r="507" ht="21" customHeight="1">
      <c r="B507" s="32"/>
    </row>
    <row r="508" ht="21" customHeight="1">
      <c r="B508" s="32"/>
    </row>
    <row r="509" ht="21" customHeight="1">
      <c r="B509" s="32"/>
    </row>
    <row r="510" ht="21" customHeight="1">
      <c r="B510" s="32"/>
    </row>
    <row r="511" ht="21" customHeight="1">
      <c r="B511" s="32"/>
    </row>
    <row r="512" ht="21" customHeight="1">
      <c r="B512" s="32"/>
    </row>
    <row r="513" ht="21" customHeight="1">
      <c r="B513" s="32"/>
    </row>
    <row r="514" ht="21" customHeight="1">
      <c r="B514" s="32"/>
    </row>
    <row r="515" ht="21" customHeight="1">
      <c r="B515" s="32"/>
    </row>
    <row r="516" ht="21" customHeight="1">
      <c r="B516" s="32"/>
    </row>
    <row r="517" ht="21" customHeight="1">
      <c r="B517" s="32"/>
    </row>
    <row r="518" ht="21" customHeight="1">
      <c r="B518" s="32"/>
    </row>
    <row r="519" ht="21" customHeight="1">
      <c r="B519" s="32"/>
    </row>
    <row r="520" ht="21" customHeight="1">
      <c r="B520" s="32"/>
    </row>
    <row r="521" ht="21" customHeight="1">
      <c r="B521" s="32"/>
    </row>
    <row r="522" ht="21" customHeight="1">
      <c r="B522" s="32"/>
    </row>
    <row r="523" ht="21" customHeight="1">
      <c r="B523" s="32"/>
    </row>
    <row r="524" ht="21" customHeight="1">
      <c r="B524" s="32"/>
    </row>
    <row r="525" ht="21" customHeight="1">
      <c r="B525" s="32"/>
    </row>
    <row r="526" ht="21" customHeight="1">
      <c r="B526" s="32"/>
    </row>
    <row r="527" ht="21" customHeight="1">
      <c r="B527" s="32"/>
    </row>
    <row r="528" ht="21" customHeight="1">
      <c r="B528" s="32"/>
    </row>
    <row r="529" ht="21" customHeight="1">
      <c r="B529" s="32"/>
    </row>
    <row r="530" ht="21" customHeight="1">
      <c r="B530" s="32"/>
    </row>
    <row r="531" ht="21" customHeight="1">
      <c r="B531" s="32"/>
    </row>
    <row r="532" ht="21" customHeight="1">
      <c r="B532" s="32"/>
    </row>
    <row r="533" ht="21" customHeight="1">
      <c r="B533" s="32"/>
    </row>
    <row r="534" ht="21" customHeight="1">
      <c r="B534" s="32"/>
    </row>
    <row r="535" ht="21" customHeight="1">
      <c r="B535" s="32"/>
    </row>
    <row r="536" ht="21" customHeight="1">
      <c r="B536" s="32"/>
    </row>
    <row r="537" ht="21" customHeight="1">
      <c r="B537" s="32"/>
    </row>
    <row r="538" ht="21" customHeight="1">
      <c r="B538" s="32"/>
    </row>
    <row r="539" ht="21" customHeight="1">
      <c r="B539" s="32"/>
    </row>
    <row r="540" ht="21" customHeight="1">
      <c r="B540" s="32"/>
    </row>
    <row r="541" ht="21" customHeight="1">
      <c r="B541" s="32"/>
    </row>
    <row r="542" ht="21" customHeight="1">
      <c r="B542" s="32"/>
    </row>
    <row r="543" ht="21" customHeight="1">
      <c r="B543" s="32"/>
    </row>
    <row r="544" ht="21" customHeight="1">
      <c r="B544" s="32"/>
    </row>
    <row r="545" ht="21" customHeight="1">
      <c r="B545" s="32"/>
    </row>
    <row r="546" ht="21" customHeight="1">
      <c r="B546" s="32"/>
    </row>
    <row r="547" ht="21" customHeight="1">
      <c r="B547" s="32"/>
    </row>
    <row r="548" ht="21" customHeight="1">
      <c r="B548" s="32"/>
    </row>
    <row r="549" ht="21" customHeight="1">
      <c r="B549" s="32"/>
    </row>
    <row r="550" ht="21" customHeight="1">
      <c r="B550" s="32"/>
    </row>
    <row r="551" ht="21" customHeight="1">
      <c r="B551" s="32"/>
    </row>
    <row r="552" ht="21" customHeight="1">
      <c r="B552" s="32"/>
    </row>
    <row r="553" ht="21" customHeight="1">
      <c r="B553" s="32"/>
    </row>
    <row r="554" ht="21" customHeight="1">
      <c r="B554" s="32"/>
    </row>
    <row r="555" ht="21" customHeight="1">
      <c r="B555" s="32"/>
    </row>
    <row r="556" ht="21" customHeight="1">
      <c r="B556" s="32"/>
    </row>
    <row r="557" ht="21" customHeight="1">
      <c r="B557" s="32"/>
    </row>
    <row r="558" ht="21" customHeight="1">
      <c r="B558" s="32"/>
    </row>
    <row r="559" ht="21" customHeight="1">
      <c r="B559" s="32"/>
    </row>
    <row r="560" ht="21" customHeight="1">
      <c r="B560" s="32"/>
    </row>
    <row r="561" ht="21" customHeight="1">
      <c r="B561" s="32"/>
    </row>
    <row r="562" ht="21" customHeight="1">
      <c r="B562" s="32"/>
    </row>
    <row r="563" ht="21" customHeight="1">
      <c r="B563" s="32"/>
    </row>
    <row r="564" ht="21" customHeight="1">
      <c r="B564" s="32"/>
    </row>
    <row r="565" ht="21" customHeight="1">
      <c r="B565" s="32"/>
    </row>
    <row r="566" ht="21" customHeight="1">
      <c r="B566" s="32"/>
    </row>
    <row r="567" ht="21" customHeight="1">
      <c r="B567" s="32"/>
    </row>
    <row r="568" ht="21" customHeight="1">
      <c r="B568" s="32"/>
    </row>
    <row r="569" ht="21" customHeight="1">
      <c r="B569" s="32"/>
    </row>
    <row r="570" ht="21" customHeight="1">
      <c r="B570" s="32"/>
    </row>
    <row r="571" ht="21" customHeight="1">
      <c r="B571" s="32"/>
    </row>
    <row r="572" ht="21" customHeight="1">
      <c r="B572" s="32"/>
    </row>
    <row r="573" ht="21" customHeight="1">
      <c r="B573" s="32"/>
    </row>
    <row r="574" ht="21" customHeight="1">
      <c r="B574" s="32"/>
    </row>
    <row r="575" ht="21" customHeight="1">
      <c r="B575" s="32"/>
    </row>
    <row r="576" ht="21" customHeight="1">
      <c r="B576" s="32"/>
    </row>
    <row r="577" ht="21" customHeight="1">
      <c r="B577" s="32"/>
    </row>
    <row r="578" ht="21" customHeight="1">
      <c r="B578" s="32"/>
    </row>
    <row r="579" ht="21" customHeight="1">
      <c r="B579" s="32"/>
    </row>
    <row r="580" ht="21" customHeight="1">
      <c r="B580" s="32"/>
    </row>
    <row r="581" ht="21" customHeight="1">
      <c r="B581" s="32"/>
    </row>
    <row r="582" ht="21" customHeight="1">
      <c r="B582" s="32"/>
    </row>
    <row r="583" ht="21" customHeight="1">
      <c r="B583" s="32"/>
    </row>
    <row r="584" ht="21" customHeight="1">
      <c r="B584" s="32"/>
    </row>
    <row r="585" ht="21" customHeight="1">
      <c r="B585" s="32"/>
    </row>
    <row r="586" ht="21" customHeight="1">
      <c r="B586" s="32"/>
    </row>
    <row r="587" ht="21" customHeight="1">
      <c r="B587" s="32"/>
    </row>
    <row r="588" ht="21" customHeight="1">
      <c r="B588" s="32"/>
    </row>
    <row r="589" ht="21" customHeight="1">
      <c r="B589" s="32"/>
    </row>
    <row r="590" ht="21" customHeight="1">
      <c r="B590" s="32"/>
    </row>
    <row r="591" ht="21" customHeight="1">
      <c r="B591" s="32"/>
    </row>
    <row r="592" ht="21" customHeight="1">
      <c r="B592" s="32"/>
    </row>
    <row r="593" ht="21" customHeight="1">
      <c r="B593" s="32"/>
    </row>
    <row r="594" ht="21" customHeight="1">
      <c r="B594" s="32"/>
    </row>
    <row r="595" ht="21" customHeight="1">
      <c r="B595" s="32"/>
    </row>
    <row r="596" ht="21" customHeight="1">
      <c r="B596" s="32"/>
    </row>
    <row r="597" ht="21" customHeight="1">
      <c r="B597" s="32"/>
    </row>
    <row r="598" ht="21" customHeight="1">
      <c r="B598" s="32"/>
    </row>
    <row r="599" ht="21" customHeight="1">
      <c r="B599" s="32"/>
    </row>
    <row r="600" ht="21" customHeight="1">
      <c r="B600" s="32"/>
    </row>
    <row r="601" ht="21" customHeight="1">
      <c r="B601" s="32"/>
    </row>
    <row r="602" ht="21" customHeight="1">
      <c r="B602" s="32"/>
    </row>
    <row r="603" ht="21" customHeight="1">
      <c r="B603" s="32"/>
    </row>
    <row r="604" ht="21" customHeight="1">
      <c r="B604" s="32"/>
    </row>
    <row r="605" ht="21" customHeight="1">
      <c r="B605" s="32"/>
    </row>
    <row r="606" ht="21" customHeight="1">
      <c r="B606" s="32"/>
    </row>
    <row r="607" ht="21" customHeight="1">
      <c r="B607" s="32"/>
    </row>
    <row r="608" ht="21" customHeight="1">
      <c r="B608" s="32"/>
    </row>
    <row r="609" ht="21" customHeight="1">
      <c r="B609" s="32"/>
    </row>
    <row r="610" ht="21" customHeight="1">
      <c r="B610" s="32"/>
    </row>
    <row r="611" ht="21" customHeight="1">
      <c r="B611" s="32"/>
    </row>
    <row r="612" ht="21" customHeight="1">
      <c r="B612" s="32"/>
    </row>
    <row r="613" ht="21" customHeight="1">
      <c r="B613" s="32"/>
    </row>
    <row r="614" ht="21" customHeight="1">
      <c r="B614" s="32"/>
    </row>
    <row r="615" ht="21" customHeight="1">
      <c r="B615" s="32"/>
    </row>
    <row r="616" ht="21" customHeight="1">
      <c r="B616" s="32"/>
    </row>
    <row r="617" ht="21" customHeight="1">
      <c r="B617" s="32"/>
    </row>
    <row r="618" ht="21" customHeight="1">
      <c r="B618" s="32"/>
    </row>
    <row r="619" ht="21" customHeight="1">
      <c r="B619" s="32"/>
    </row>
    <row r="620" ht="21" customHeight="1">
      <c r="B620" s="32"/>
    </row>
    <row r="621" ht="21" customHeight="1">
      <c r="B621" s="32"/>
    </row>
    <row r="622" ht="21" customHeight="1">
      <c r="B622" s="32"/>
    </row>
    <row r="623" ht="21" customHeight="1">
      <c r="B623" s="32"/>
    </row>
  </sheetData>
  <sheetProtection/>
  <mergeCells count="7">
    <mergeCell ref="B247:I247"/>
    <mergeCell ref="E4:F4"/>
    <mergeCell ref="B242:I242"/>
    <mergeCell ref="B243:I243"/>
    <mergeCell ref="B244:I244"/>
    <mergeCell ref="B245:I245"/>
    <mergeCell ref="B246:I246"/>
  </mergeCells>
  <printOptions/>
  <pageMargins left="0.21" right="0.28" top="0.5905511811023623" bottom="2.22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71"/>
  <sheetViews>
    <sheetView zoomScalePageLayoutView="0" workbookViewId="0" topLeftCell="A4">
      <selection activeCell="C16" sqref="C16"/>
    </sheetView>
  </sheetViews>
  <sheetFormatPr defaultColWidth="9.140625" defaultRowHeight="12.75"/>
  <cols>
    <col min="1" max="1" width="9.140625" style="250" customWidth="1"/>
    <col min="2" max="2" width="18.7109375" style="250" customWidth="1"/>
    <col min="3" max="3" width="26.00390625" style="250" customWidth="1"/>
    <col min="4" max="4" width="12.7109375" style="250" customWidth="1"/>
    <col min="5" max="5" width="15.28125" style="250" customWidth="1"/>
    <col min="6" max="6" width="18.00390625" style="250" customWidth="1"/>
    <col min="7" max="7" width="10.28125" style="250" customWidth="1"/>
    <col min="8" max="8" width="13.7109375" style="250" customWidth="1"/>
    <col min="9" max="9" width="14.00390625" style="250" bestFit="1" customWidth="1"/>
    <col min="10" max="10" width="9.140625" style="250" customWidth="1"/>
    <col min="11" max="11" width="3.8515625" style="250" customWidth="1"/>
    <col min="12" max="12" width="19.00390625" style="250" customWidth="1"/>
    <col min="13" max="13" width="10.28125" style="250" customWidth="1"/>
    <col min="14" max="14" width="16.8515625" style="250" customWidth="1"/>
    <col min="15" max="16384" width="9.140625" style="250" customWidth="1"/>
  </cols>
  <sheetData>
    <row r="1" spans="2:3" ht="23.25" thickBot="1">
      <c r="B1" s="333"/>
      <c r="C1" s="333"/>
    </row>
    <row r="2" spans="2:8" ht="35.25" thickBot="1">
      <c r="B2" s="334" t="s">
        <v>291</v>
      </c>
      <c r="C2" s="335"/>
      <c r="D2" s="336" t="s">
        <v>292</v>
      </c>
      <c r="E2" s="337"/>
      <c r="F2" s="337"/>
      <c r="G2" s="337"/>
      <c r="H2" s="338"/>
    </row>
    <row r="3" spans="2:8" ht="26.25" customHeight="1">
      <c r="B3" s="251" t="s">
        <v>293</v>
      </c>
      <c r="C3" s="252">
        <v>0</v>
      </c>
      <c r="D3" s="253" t="s">
        <v>294</v>
      </c>
      <c r="H3" s="254"/>
    </row>
    <row r="4" spans="2:12" ht="31.5" customHeight="1">
      <c r="B4" s="251" t="s">
        <v>295</v>
      </c>
      <c r="C4" s="252">
        <v>0</v>
      </c>
      <c r="D4" s="339" t="s">
        <v>296</v>
      </c>
      <c r="E4" s="340"/>
      <c r="F4" s="340"/>
      <c r="H4" s="255"/>
      <c r="L4" s="250" t="b">
        <f>E9=E9</f>
        <v>1</v>
      </c>
    </row>
    <row r="5" spans="2:8" ht="24">
      <c r="B5" s="251" t="s">
        <v>297</v>
      </c>
      <c r="C5" s="256">
        <v>0.06</v>
      </c>
      <c r="H5" s="255"/>
    </row>
    <row r="6" spans="2:8" ht="32.25" customHeight="1">
      <c r="B6" s="251" t="s">
        <v>298</v>
      </c>
      <c r="C6" s="252">
        <v>0.07</v>
      </c>
      <c r="D6" s="257" t="s">
        <v>299</v>
      </c>
      <c r="E6" s="341" t="s">
        <v>300</v>
      </c>
      <c r="F6" s="341"/>
      <c r="H6" s="255"/>
    </row>
    <row r="7" spans="2:8" ht="16.5" customHeight="1" thickBot="1">
      <c r="B7" s="258"/>
      <c r="C7" s="259"/>
      <c r="H7" s="255"/>
    </row>
    <row r="8" spans="2:8" ht="24.75" thickBot="1" thickTop="1">
      <c r="B8" s="260" t="s">
        <v>301</v>
      </c>
      <c r="C8" s="261" t="s">
        <v>302</v>
      </c>
      <c r="D8" s="262" t="s">
        <v>303</v>
      </c>
      <c r="E8" s="263">
        <f>IF(E9&lt;499999,500000,VLOOKUP(E9,factor,1,TRUE))</f>
        <v>500000</v>
      </c>
      <c r="F8" s="264" t="s">
        <v>304</v>
      </c>
      <c r="H8" s="255"/>
    </row>
    <row r="9" spans="2:8" ht="25.5" thickBot="1" thickTop="1">
      <c r="B9" s="265" t="s">
        <v>305</v>
      </c>
      <c r="C9" s="266"/>
      <c r="D9" s="267" t="s">
        <v>306</v>
      </c>
      <c r="E9" s="268">
        <f>'ปร.6'!H18</f>
        <v>919944.6155</v>
      </c>
      <c r="F9" s="250" t="s">
        <v>307</v>
      </c>
      <c r="H9" s="255"/>
    </row>
    <row r="10" spans="2:8" ht="24.75" thickTop="1">
      <c r="B10" s="269">
        <v>500000</v>
      </c>
      <c r="C10" s="270">
        <v>1.3074</v>
      </c>
      <c r="D10" s="271" t="s">
        <v>308</v>
      </c>
      <c r="E10" s="272">
        <f>IF(E9&gt;500000001,500000001,INDEX(factor,MATCH(E8,factor,0)+1,1))</f>
        <v>1000000</v>
      </c>
      <c r="F10" s="273" t="s">
        <v>309</v>
      </c>
      <c r="H10" s="255"/>
    </row>
    <row r="11" spans="2:8" ht="24">
      <c r="B11" s="269">
        <v>1000000</v>
      </c>
      <c r="C11" s="274">
        <v>1.305</v>
      </c>
      <c r="H11" s="255"/>
    </row>
    <row r="12" spans="2:8" ht="24">
      <c r="B12" s="269">
        <v>2000000</v>
      </c>
      <c r="C12" s="275">
        <v>1.3035</v>
      </c>
      <c r="D12" s="276" t="s">
        <v>310</v>
      </c>
      <c r="E12" s="277">
        <f>VLOOKUP(E8,$B$10:$C$33,2,FALSE)</f>
        <v>1.3074</v>
      </c>
      <c r="F12" s="250" t="s">
        <v>311</v>
      </c>
      <c r="H12" s="255"/>
    </row>
    <row r="13" spans="2:8" ht="24.75" thickBot="1">
      <c r="B13" s="269">
        <v>5000000</v>
      </c>
      <c r="C13" s="275">
        <v>1.3003</v>
      </c>
      <c r="D13" s="276" t="s">
        <v>312</v>
      </c>
      <c r="E13" s="277">
        <f>VLOOKUP(E10,$B$10:$C$33,2,FALSE)</f>
        <v>1.305</v>
      </c>
      <c r="F13" s="250" t="s">
        <v>313</v>
      </c>
      <c r="H13" s="255"/>
    </row>
    <row r="14" spans="2:8" ht="27.75" thickBot="1" thickTop="1">
      <c r="B14" s="269">
        <v>10000000</v>
      </c>
      <c r="C14" s="275">
        <v>1.2943</v>
      </c>
      <c r="D14" s="267" t="s">
        <v>299</v>
      </c>
      <c r="E14" s="278">
        <f>ROUND(E12-(((E12-E13)*(E9-E8))/(E10-E8)),4)</f>
        <v>1.3054</v>
      </c>
      <c r="F14" s="279" t="s">
        <v>314</v>
      </c>
      <c r="H14" s="255"/>
    </row>
    <row r="15" spans="2:8" ht="24.75" thickTop="1">
      <c r="B15" s="269">
        <v>15000000</v>
      </c>
      <c r="C15" s="275">
        <v>1.2594</v>
      </c>
      <c r="D15" s="276" t="s">
        <v>315</v>
      </c>
      <c r="E15" s="280">
        <f>E9*E14</f>
        <v>1200895.7010736999</v>
      </c>
      <c r="F15" s="279"/>
      <c r="H15" s="255"/>
    </row>
    <row r="16" spans="2:8" ht="24">
      <c r="B16" s="269">
        <v>20000000</v>
      </c>
      <c r="C16" s="275">
        <v>1.2518</v>
      </c>
      <c r="H16" s="255"/>
    </row>
    <row r="17" spans="2:8" ht="24">
      <c r="B17" s="269">
        <v>25000000</v>
      </c>
      <c r="C17" s="275">
        <v>1.2248</v>
      </c>
      <c r="D17" s="342" t="s">
        <v>316</v>
      </c>
      <c r="E17" s="343"/>
      <c r="F17" s="343"/>
      <c r="G17" s="343"/>
      <c r="H17" s="344"/>
    </row>
    <row r="18" spans="2:8" ht="24.75" thickBot="1">
      <c r="B18" s="269">
        <v>30000000</v>
      </c>
      <c r="C18" s="275">
        <v>1.2164</v>
      </c>
      <c r="D18" s="281"/>
      <c r="E18" s="281"/>
      <c r="F18" s="281"/>
      <c r="G18" s="281"/>
      <c r="H18" s="282"/>
    </row>
    <row r="19" spans="2:3" ht="26.25" customHeight="1">
      <c r="B19" s="269">
        <v>40000000</v>
      </c>
      <c r="C19" s="275">
        <v>1.2161</v>
      </c>
    </row>
    <row r="20" spans="2:5" ht="24">
      <c r="B20" s="269">
        <v>50000000</v>
      </c>
      <c r="C20" s="275">
        <v>1.2159</v>
      </c>
      <c r="E20" s="264" t="s">
        <v>249</v>
      </c>
    </row>
    <row r="21" spans="2:5" ht="24">
      <c r="B21" s="269">
        <v>60000000</v>
      </c>
      <c r="C21" s="275">
        <v>1.2061</v>
      </c>
      <c r="E21" s="250" t="s">
        <v>249</v>
      </c>
    </row>
    <row r="22" spans="2:5" ht="24">
      <c r="B22" s="269">
        <v>70000000</v>
      </c>
      <c r="C22" s="275">
        <v>1.205</v>
      </c>
      <c r="E22" s="250" t="s">
        <v>249</v>
      </c>
    </row>
    <row r="23" spans="2:6" ht="24">
      <c r="B23" s="269">
        <v>80000000</v>
      </c>
      <c r="C23" s="275">
        <v>1.205</v>
      </c>
      <c r="D23" s="283"/>
      <c r="E23" s="284" t="s">
        <v>249</v>
      </c>
      <c r="F23" s="279"/>
    </row>
    <row r="24" spans="2:5" ht="24">
      <c r="B24" s="269">
        <v>90000000</v>
      </c>
      <c r="C24" s="275">
        <v>1.2049</v>
      </c>
      <c r="E24" s="250" t="s">
        <v>249</v>
      </c>
    </row>
    <row r="25" spans="2:7" ht="24">
      <c r="B25" s="269">
        <v>100000000</v>
      </c>
      <c r="C25" s="275">
        <v>1.2049</v>
      </c>
      <c r="G25" s="279"/>
    </row>
    <row r="26" spans="2:3" ht="24">
      <c r="B26" s="269">
        <v>150000000</v>
      </c>
      <c r="C26" s="275">
        <v>1.2023</v>
      </c>
    </row>
    <row r="27" spans="2:7" ht="24">
      <c r="B27" s="269">
        <v>200000000</v>
      </c>
      <c r="C27" s="275">
        <v>1.2023</v>
      </c>
      <c r="G27" s="284" t="s">
        <v>249</v>
      </c>
    </row>
    <row r="28" spans="2:3" ht="24">
      <c r="B28" s="269">
        <v>250000000</v>
      </c>
      <c r="C28" s="275">
        <v>1.2013</v>
      </c>
    </row>
    <row r="29" spans="2:7" ht="24">
      <c r="B29" s="269">
        <v>300000000</v>
      </c>
      <c r="C29" s="275">
        <v>1.1951</v>
      </c>
      <c r="G29" s="279"/>
    </row>
    <row r="30" spans="2:3" ht="24">
      <c r="B30" s="269">
        <v>350000000</v>
      </c>
      <c r="C30" s="275">
        <v>1.1866</v>
      </c>
    </row>
    <row r="31" spans="2:7" ht="24">
      <c r="B31" s="269">
        <v>400000000</v>
      </c>
      <c r="C31" s="275">
        <v>1.1858</v>
      </c>
      <c r="G31" s="279"/>
    </row>
    <row r="32" spans="2:3" ht="24">
      <c r="B32" s="269">
        <v>500000000</v>
      </c>
      <c r="C32" s="275">
        <v>1.1853</v>
      </c>
    </row>
    <row r="33" spans="2:7" ht="30" customHeight="1">
      <c r="B33" s="285">
        <v>500000001</v>
      </c>
      <c r="C33" s="275">
        <v>1.1788</v>
      </c>
      <c r="G33" s="279"/>
    </row>
    <row r="34" ht="21">
      <c r="K34" s="250" t="s">
        <v>249</v>
      </c>
    </row>
    <row r="55" ht="21.75" thickBot="1">
      <c r="J55" s="286"/>
    </row>
    <row r="66" spans="12:14" ht="21">
      <c r="L66" s="287"/>
      <c r="M66" s="287"/>
      <c r="N66" s="287"/>
    </row>
    <row r="67" spans="12:14" ht="21">
      <c r="L67" s="287"/>
      <c r="M67" s="287"/>
      <c r="N67" s="287"/>
    </row>
    <row r="68" spans="12:14" ht="21">
      <c r="L68" s="287"/>
      <c r="M68" s="287"/>
      <c r="N68" s="287"/>
    </row>
    <row r="69" spans="12:14" ht="21">
      <c r="L69" s="287"/>
      <c r="M69" s="287"/>
      <c r="N69" s="287"/>
    </row>
    <row r="70" spans="12:14" ht="21">
      <c r="L70" s="287"/>
      <c r="M70" s="287"/>
      <c r="N70" s="287"/>
    </row>
    <row r="71" spans="12:14" ht="21">
      <c r="L71" s="287"/>
      <c r="M71" s="287"/>
      <c r="N71" s="287"/>
    </row>
  </sheetData>
  <sheetProtection/>
  <mergeCells count="6">
    <mergeCell ref="B1:C1"/>
    <mergeCell ref="B2:C2"/>
    <mergeCell ref="D2:H2"/>
    <mergeCell ref="D4:F4"/>
    <mergeCell ref="E6:F6"/>
    <mergeCell ref="D17:H1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yot</cp:lastModifiedBy>
  <cp:lastPrinted>2020-01-24T10:54:17Z</cp:lastPrinted>
  <dcterms:created xsi:type="dcterms:W3CDTF">2006-04-04T13:34:10Z</dcterms:created>
  <dcterms:modified xsi:type="dcterms:W3CDTF">2020-02-13T10:08:04Z</dcterms:modified>
  <cp:category/>
  <cp:version/>
  <cp:contentType/>
  <cp:contentStatus/>
</cp:coreProperties>
</file>